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Accounting Dropbox\Munnawar Raza\A charters\Brightview\06. Nov 2022\"/>
    </mc:Choice>
  </mc:AlternateContent>
  <xr:revisionPtr revIDLastSave="0" documentId="13_ncr:1_{D1C27E9A-44D6-4ED2-BABF-91C3CD5A8809}" xr6:coauthVersionLast="47" xr6:coauthVersionMax="47" xr10:uidLastSave="{00000000-0000-0000-0000-000000000000}"/>
  <bookViews>
    <workbookView xWindow="-120" yWindow="-120" windowWidth="29040" windowHeight="15840" activeTab="1" xr2:uid="{EE3534D2-5098-4D9D-8B84-FF92CECAA05B}"/>
  </bookViews>
  <sheets>
    <sheet name="Balance Sheet" sheetId="1" r:id="rId1"/>
    <sheet name="Stmt of Rev, Exp, and Fund Bal" sheetId="2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1">'Stmt of Rev, Exp, and Fund Bal'!$A$1:$AD$63</definedName>
    <definedName name="_xlnm.Print_Titles" localSheetId="1">'Stmt of Rev, Exp, and Fund Bal'!$A:$C,'Stmt of Rev, Exp, and Fund Bal'!$1:$4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6" i="2" l="1"/>
  <c r="AA24" i="2"/>
  <c r="AD26" i="2"/>
  <c r="T26" i="2"/>
  <c r="AB26" i="2"/>
  <c r="AA26" i="2"/>
  <c r="X28" i="2"/>
  <c r="W28" i="2"/>
  <c r="V28" i="2"/>
  <c r="S28" i="2"/>
  <c r="R28" i="2"/>
  <c r="Q28" i="2"/>
  <c r="P28" i="2"/>
  <c r="M28" i="2"/>
  <c r="L28" i="2"/>
  <c r="K28" i="2"/>
  <c r="H28" i="2"/>
  <c r="G28" i="2"/>
  <c r="F28" i="2"/>
  <c r="E28" i="2"/>
  <c r="G53" i="2"/>
  <c r="E53" i="2"/>
  <c r="AD59" i="2" l="1"/>
  <c r="Y59" i="2"/>
  <c r="T59" i="2"/>
  <c r="N59" i="2"/>
  <c r="I59" i="2"/>
  <c r="X58" i="2"/>
  <c r="W58" i="2"/>
  <c r="V58" i="2"/>
  <c r="V60" i="2" s="1"/>
  <c r="S58" i="2"/>
  <c r="R58" i="2"/>
  <c r="R60" i="2" s="1"/>
  <c r="P58" i="2"/>
  <c r="P60" i="2" s="1"/>
  <c r="M58" i="2"/>
  <c r="L58" i="2"/>
  <c r="K58" i="2"/>
  <c r="G58" i="2"/>
  <c r="AB57" i="2"/>
  <c r="AA57" i="2"/>
  <c r="Y57" i="2"/>
  <c r="T57" i="2"/>
  <c r="N57" i="2"/>
  <c r="AC57" i="2"/>
  <c r="AD57" i="2" s="1"/>
  <c r="AB56" i="2"/>
  <c r="Y56" i="2"/>
  <c r="T56" i="2"/>
  <c r="N56" i="2"/>
  <c r="H56" i="2"/>
  <c r="AA56" i="2"/>
  <c r="AD54" i="2"/>
  <c r="Y54" i="2"/>
  <c r="T54" i="2"/>
  <c r="N54" i="2"/>
  <c r="I54" i="2"/>
  <c r="X53" i="2"/>
  <c r="Y53" i="2" s="1"/>
  <c r="S53" i="2"/>
  <c r="T53" i="2" s="1"/>
  <c r="M53" i="2"/>
  <c r="N53" i="2" s="1"/>
  <c r="Y52" i="2"/>
  <c r="T52" i="2"/>
  <c r="N52" i="2"/>
  <c r="H52" i="2"/>
  <c r="AC52" i="2" s="1"/>
  <c r="AD52" i="2" s="1"/>
  <c r="AC51" i="2"/>
  <c r="Y51" i="2"/>
  <c r="T51" i="2"/>
  <c r="N51" i="2"/>
  <c r="I51" i="2"/>
  <c r="AD50" i="2"/>
  <c r="Y50" i="2"/>
  <c r="T50" i="2"/>
  <c r="N50" i="2"/>
  <c r="I50" i="2"/>
  <c r="AD49" i="2"/>
  <c r="Y49" i="2"/>
  <c r="T49" i="2"/>
  <c r="N49" i="2"/>
  <c r="I49" i="2"/>
  <c r="S47" i="2"/>
  <c r="S48" i="2" s="1"/>
  <c r="S55" i="2" s="1"/>
  <c r="T55" i="2" s="1"/>
  <c r="M47" i="2"/>
  <c r="L47" i="2"/>
  <c r="K47" i="2"/>
  <c r="H47" i="2"/>
  <c r="AC46" i="2"/>
  <c r="Y46" i="2"/>
  <c r="R46" i="2"/>
  <c r="N46" i="2"/>
  <c r="I46" i="2"/>
  <c r="AC45" i="2"/>
  <c r="AD45" i="2" s="1"/>
  <c r="Y45" i="2"/>
  <c r="T45" i="2"/>
  <c r="N45" i="2"/>
  <c r="I45" i="2"/>
  <c r="AB45" i="2"/>
  <c r="AA45" i="2"/>
  <c r="AC44" i="2"/>
  <c r="Y44" i="2"/>
  <c r="T44" i="2"/>
  <c r="N44" i="2"/>
  <c r="AB44" i="2"/>
  <c r="AA44" i="2"/>
  <c r="AC43" i="2"/>
  <c r="Y43" i="2"/>
  <c r="T43" i="2"/>
  <c r="N43" i="2"/>
  <c r="I43" i="2"/>
  <c r="AA43" i="2"/>
  <c r="AC42" i="2"/>
  <c r="Y42" i="2"/>
  <c r="T42" i="2"/>
  <c r="N42" i="2"/>
  <c r="AB42" i="2"/>
  <c r="AA42" i="2"/>
  <c r="AC41" i="2"/>
  <c r="Y41" i="2"/>
  <c r="T41" i="2"/>
  <c r="N41" i="2"/>
  <c r="AB41" i="2"/>
  <c r="AA41" i="2"/>
  <c r="AC40" i="2"/>
  <c r="AD40" i="2" s="1"/>
  <c r="Y40" i="2"/>
  <c r="T40" i="2"/>
  <c r="N40" i="2"/>
  <c r="I40" i="2"/>
  <c r="AB40" i="2"/>
  <c r="AA40" i="2"/>
  <c r="AC39" i="2"/>
  <c r="Y39" i="2"/>
  <c r="T39" i="2"/>
  <c r="N39" i="2"/>
  <c r="I39" i="2"/>
  <c r="AB39" i="2"/>
  <c r="AA39" i="2"/>
  <c r="AC38" i="2"/>
  <c r="Y38" i="2"/>
  <c r="T38" i="2"/>
  <c r="N38" i="2"/>
  <c r="AB38" i="2"/>
  <c r="AA38" i="2"/>
  <c r="T37" i="2"/>
  <c r="N37" i="2"/>
  <c r="I37" i="2"/>
  <c r="AC36" i="2"/>
  <c r="Y36" i="2"/>
  <c r="T36" i="2"/>
  <c r="N36" i="2"/>
  <c r="AB36" i="2"/>
  <c r="AA36" i="2"/>
  <c r="AC35" i="2"/>
  <c r="AD35" i="2" s="1"/>
  <c r="Y35" i="2"/>
  <c r="T35" i="2"/>
  <c r="N35" i="2"/>
  <c r="I35" i="2"/>
  <c r="AB35" i="2"/>
  <c r="AA35" i="2"/>
  <c r="AC34" i="2"/>
  <c r="Y34" i="2"/>
  <c r="T34" i="2"/>
  <c r="N34" i="2"/>
  <c r="AB34" i="2"/>
  <c r="AA34" i="2"/>
  <c r="AC33" i="2"/>
  <c r="Y33" i="2"/>
  <c r="T33" i="2"/>
  <c r="N33" i="2"/>
  <c r="I33" i="2"/>
  <c r="AA33" i="2"/>
  <c r="AC32" i="2"/>
  <c r="Y32" i="2"/>
  <c r="T32" i="2"/>
  <c r="N32" i="2"/>
  <c r="AB32" i="2"/>
  <c r="AA32" i="2"/>
  <c r="AD31" i="2"/>
  <c r="Y31" i="2"/>
  <c r="T31" i="2"/>
  <c r="N31" i="2"/>
  <c r="I31" i="2"/>
  <c r="AD30" i="2"/>
  <c r="Y30" i="2"/>
  <c r="T30" i="2"/>
  <c r="N30" i="2"/>
  <c r="I30" i="2"/>
  <c r="AD29" i="2"/>
  <c r="Y29" i="2"/>
  <c r="T29" i="2"/>
  <c r="N29" i="2"/>
  <c r="I29" i="2"/>
  <c r="T28" i="2"/>
  <c r="M48" i="2"/>
  <c r="L48" i="2"/>
  <c r="K48" i="2"/>
  <c r="H48" i="2"/>
  <c r="AC25" i="2"/>
  <c r="Y25" i="2"/>
  <c r="T25" i="2"/>
  <c r="N25" i="2"/>
  <c r="AB25" i="2"/>
  <c r="AA25" i="2"/>
  <c r="Y24" i="2"/>
  <c r="T24" i="2"/>
  <c r="N24" i="2"/>
  <c r="I24" i="2"/>
  <c r="AC23" i="2"/>
  <c r="AD23" i="2" s="1"/>
  <c r="Y23" i="2"/>
  <c r="T23" i="2"/>
  <c r="N23" i="2"/>
  <c r="I23" i="2"/>
  <c r="AB23" i="2"/>
  <c r="AA23" i="2"/>
  <c r="AC22" i="2"/>
  <c r="AD22" i="2" s="1"/>
  <c r="Y22" i="2"/>
  <c r="T22" i="2"/>
  <c r="N22" i="2"/>
  <c r="I22" i="2"/>
  <c r="AB22" i="2"/>
  <c r="AA22" i="2"/>
  <c r="AC21" i="2"/>
  <c r="AD21" i="2" s="1"/>
  <c r="Y21" i="2"/>
  <c r="T21" i="2"/>
  <c r="N21" i="2"/>
  <c r="I21" i="2"/>
  <c r="AB21" i="2"/>
  <c r="AA21" i="2"/>
  <c r="AC20" i="2"/>
  <c r="AD20" i="2" s="1"/>
  <c r="Y20" i="2"/>
  <c r="T20" i="2"/>
  <c r="N20" i="2"/>
  <c r="I20" i="2"/>
  <c r="AB20" i="2"/>
  <c r="AA20" i="2"/>
  <c r="AC19" i="2"/>
  <c r="Y19" i="2"/>
  <c r="T19" i="2"/>
  <c r="N19" i="2"/>
  <c r="I19" i="2"/>
  <c r="AA19" i="2"/>
  <c r="AC18" i="2"/>
  <c r="AD18" i="2" s="1"/>
  <c r="T18" i="2"/>
  <c r="N18" i="2"/>
  <c r="I18" i="2"/>
  <c r="AC17" i="2"/>
  <c r="Y17" i="2"/>
  <c r="T17" i="2"/>
  <c r="N17" i="2"/>
  <c r="I17" i="2"/>
  <c r="AA17" i="2"/>
  <c r="AD16" i="2"/>
  <c r="Y16" i="2"/>
  <c r="T16" i="2"/>
  <c r="N16" i="2"/>
  <c r="I16" i="2"/>
  <c r="AC15" i="2"/>
  <c r="Y15" i="2"/>
  <c r="T15" i="2"/>
  <c r="N15" i="2"/>
  <c r="I15" i="2"/>
  <c r="AB15" i="2"/>
  <c r="AA15" i="2"/>
  <c r="AC14" i="2"/>
  <c r="Y14" i="2"/>
  <c r="T14" i="2"/>
  <c r="N14" i="2"/>
  <c r="I14" i="2"/>
  <c r="AB14" i="2"/>
  <c r="AA14" i="2"/>
  <c r="P10" i="2"/>
  <c r="V10" i="2" s="1"/>
  <c r="AA10" i="2" s="1"/>
  <c r="K10" i="2"/>
  <c r="E7" i="2"/>
  <c r="K39" i="1"/>
  <c r="K40" i="1" s="1"/>
  <c r="I39" i="1"/>
  <c r="I40" i="1" s="1"/>
  <c r="G39" i="1"/>
  <c r="M36" i="1"/>
  <c r="M35" i="1"/>
  <c r="M34" i="1"/>
  <c r="K30" i="1"/>
  <c r="I30" i="1"/>
  <c r="M29" i="1"/>
  <c r="G28" i="1"/>
  <c r="G30" i="1" s="1"/>
  <c r="M28" i="1"/>
  <c r="M27" i="1"/>
  <c r="M26" i="1"/>
  <c r="M25" i="1"/>
  <c r="M24" i="1"/>
  <c r="M23" i="1"/>
  <c r="K18" i="1"/>
  <c r="I18" i="1"/>
  <c r="G18" i="1"/>
  <c r="M16" i="1"/>
  <c r="M15" i="1"/>
  <c r="M14" i="1"/>
  <c r="M12" i="1"/>
  <c r="M11" i="1"/>
  <c r="M10" i="1"/>
  <c r="N47" i="2" l="1"/>
  <c r="AB58" i="2"/>
  <c r="AA58" i="2"/>
  <c r="AC53" i="2"/>
  <c r="AD53" i="2" s="1"/>
  <c r="AD41" i="2"/>
  <c r="AD36" i="2"/>
  <c r="I34" i="2"/>
  <c r="AD44" i="2"/>
  <c r="AB18" i="2"/>
  <c r="AA46" i="2"/>
  <c r="H53" i="2"/>
  <c r="I53" i="2" s="1"/>
  <c r="V47" i="2"/>
  <c r="V48" i="2" s="1"/>
  <c r="AC24" i="2"/>
  <c r="AD24" i="2" s="1"/>
  <c r="I52" i="2"/>
  <c r="I57" i="2"/>
  <c r="AB17" i="2"/>
  <c r="AD17" i="2" s="1"/>
  <c r="AB24" i="2"/>
  <c r="H58" i="2"/>
  <c r="I58" i="2" s="1"/>
  <c r="Y28" i="2"/>
  <c r="AD14" i="2"/>
  <c r="Y18" i="2"/>
  <c r="AC56" i="2"/>
  <c r="AC58" i="2" s="1"/>
  <c r="AD58" i="2" s="1"/>
  <c r="I41" i="2"/>
  <c r="AB19" i="2"/>
  <c r="AD19" i="2" s="1"/>
  <c r="I38" i="2"/>
  <c r="AB33" i="2"/>
  <c r="AD33" i="2" s="1"/>
  <c r="AB43" i="2"/>
  <c r="AD43" i="2" s="1"/>
  <c r="AD15" i="2"/>
  <c r="E18" i="1"/>
  <c r="AD34" i="2"/>
  <c r="AD42" i="2"/>
  <c r="AD39" i="2"/>
  <c r="I44" i="2"/>
  <c r="I42" i="2"/>
  <c r="M55" i="2"/>
  <c r="N55" i="2" s="1"/>
  <c r="N48" i="2"/>
  <c r="G40" i="1"/>
  <c r="M30" i="1"/>
  <c r="AD25" i="2"/>
  <c r="AB46" i="2"/>
  <c r="AD46" i="2" s="1"/>
  <c r="AD38" i="2"/>
  <c r="S60" i="2"/>
  <c r="T60" i="2" s="1"/>
  <c r="AD32" i="2"/>
  <c r="T46" i="2"/>
  <c r="R47" i="2"/>
  <c r="R48" i="2" s="1"/>
  <c r="M13" i="1"/>
  <c r="M18" i="1" s="1"/>
  <c r="M33" i="1"/>
  <c r="N28" i="2"/>
  <c r="I32" i="2"/>
  <c r="I36" i="2"/>
  <c r="AD51" i="2"/>
  <c r="I25" i="2"/>
  <c r="E47" i="2"/>
  <c r="P47" i="2"/>
  <c r="P48" i="2" s="1"/>
  <c r="I56" i="2"/>
  <c r="N58" i="2"/>
  <c r="Y58" i="2"/>
  <c r="E30" i="1"/>
  <c r="G47" i="2"/>
  <c r="I47" i="2" s="1"/>
  <c r="E58" i="2"/>
  <c r="AA18" i="2"/>
  <c r="AA28" i="2" s="1"/>
  <c r="T58" i="2"/>
  <c r="AC28" i="2" l="1"/>
  <c r="AB28" i="2"/>
  <c r="AD28" i="2" s="1"/>
  <c r="AD56" i="2"/>
  <c r="M39" i="1"/>
  <c r="M40" i="1" s="1"/>
  <c r="H55" i="2"/>
  <c r="H60" i="2" s="1"/>
  <c r="P51" i="2"/>
  <c r="R51" i="2"/>
  <c r="T48" i="2"/>
  <c r="V52" i="2"/>
  <c r="V51" i="2"/>
  <c r="K53" i="2"/>
  <c r="K55" i="2" s="1"/>
  <c r="K60" i="2" s="1"/>
  <c r="E48" i="2"/>
  <c r="E55" i="2" s="1"/>
  <c r="E60" i="2" s="1"/>
  <c r="E37" i="1" s="1"/>
  <c r="G48" i="2"/>
  <c r="M60" i="2"/>
  <c r="N60" i="2" s="1"/>
  <c r="L53" i="2"/>
  <c r="L55" i="2" s="1"/>
  <c r="L60" i="2" s="1"/>
  <c r="T47" i="2"/>
  <c r="AA37" i="2"/>
  <c r="AA47" i="2" s="1"/>
  <c r="I28" i="2"/>
  <c r="AC37" i="2"/>
  <c r="X47" i="2"/>
  <c r="Y37" i="2"/>
  <c r="AA48" i="2" l="1"/>
  <c r="P53" i="2"/>
  <c r="AA51" i="2"/>
  <c r="R53" i="2"/>
  <c r="AA55" i="2"/>
  <c r="AA60" i="2" s="1"/>
  <c r="V53" i="2"/>
  <c r="Y47" i="2"/>
  <c r="X48" i="2"/>
  <c r="G55" i="2"/>
  <c r="I48" i="2"/>
  <c r="M37" i="1"/>
  <c r="E39" i="1"/>
  <c r="E40" i="1" s="1"/>
  <c r="E42" i="1" s="1"/>
  <c r="W47" i="2"/>
  <c r="W48" i="2" s="1"/>
  <c r="AB37" i="2"/>
  <c r="AB47" i="2" s="1"/>
  <c r="AB48" i="2" s="1"/>
  <c r="AD37" i="2"/>
  <c r="AC47" i="2"/>
  <c r="AA52" i="2"/>
  <c r="AA53" i="2" l="1"/>
  <c r="G60" i="2"/>
  <c r="I60" i="2" s="1"/>
  <c r="I55" i="2"/>
  <c r="W51" i="2"/>
  <c r="AB51" i="2" s="1"/>
  <c r="W52" i="2"/>
  <c r="AB52" i="2" s="1"/>
  <c r="AD47" i="2"/>
  <c r="AC48" i="2"/>
  <c r="AD48" i="2" s="1"/>
  <c r="Y48" i="2"/>
  <c r="X55" i="2"/>
  <c r="AB53" i="2" l="1"/>
  <c r="W53" i="2"/>
  <c r="W55" i="2" s="1"/>
  <c r="Y55" i="2"/>
  <c r="X60" i="2"/>
  <c r="Y60" i="2" s="1"/>
  <c r="AC55" i="2"/>
  <c r="AC60" i="2" l="1"/>
  <c r="W60" i="2"/>
  <c r="AB55" i="2"/>
  <c r="AB60" i="2" s="1"/>
  <c r="AD60" i="2" l="1"/>
  <c r="AD55" i="2"/>
</calcChain>
</file>

<file path=xl/sharedStrings.xml><?xml version="1.0" encoding="utf-8"?>
<sst xmlns="http://schemas.openxmlformats.org/spreadsheetml/2006/main" count="116" uniqueCount="98">
  <si>
    <t>Brightview Preparatory Academy with MSID Number 5056</t>
  </si>
  <si>
    <t>Miami Dade County, Florida</t>
  </si>
  <si>
    <t>Balance Sheet (Unaudited)</t>
  </si>
  <si>
    <t>Accounts</t>
  </si>
  <si>
    <t>General Fund</t>
  </si>
  <si>
    <t>Special Revenue Fund</t>
  </si>
  <si>
    <t>Debt Service</t>
  </si>
  <si>
    <t>Capital Outlay</t>
  </si>
  <si>
    <t>Total Governmental Funds</t>
  </si>
  <si>
    <t>ASSETS</t>
  </si>
  <si>
    <t>Cash and cash equivalents</t>
  </si>
  <si>
    <t>Investments</t>
  </si>
  <si>
    <t>Grant receivables</t>
  </si>
  <si>
    <t>Other current assets/ Accounts Receivable</t>
  </si>
  <si>
    <t>12XX</t>
  </si>
  <si>
    <t>Deposits</t>
  </si>
  <si>
    <t>Due from other funds</t>
  </si>
  <si>
    <t>Other long-term assets</t>
  </si>
  <si>
    <t>Total Assets</t>
  </si>
  <si>
    <t>LIABILITIES AND FUND BALANCE</t>
  </si>
  <si>
    <t>Liabilities</t>
  </si>
  <si>
    <t>Accounts payable</t>
  </si>
  <si>
    <t>Salaries, benefits, and payroll taxes payable</t>
  </si>
  <si>
    <t>2110, 2170, 2330</t>
  </si>
  <si>
    <t>Deferred revenue</t>
  </si>
  <si>
    <t>Notes/bonds payable Due in current year</t>
  </si>
  <si>
    <t>2180, 2250, 2310, 2320</t>
  </si>
  <si>
    <t>Lease payable</t>
  </si>
  <si>
    <t>Other liabilities</t>
  </si>
  <si>
    <t>21XX, 22XX, 23XX</t>
  </si>
  <si>
    <t>Total Liabilities</t>
  </si>
  <si>
    <t>Fund Balance</t>
  </si>
  <si>
    <t>Nonspendable</t>
  </si>
  <si>
    <t>Restricted</t>
  </si>
  <si>
    <t>Committed</t>
  </si>
  <si>
    <t>Assigned</t>
  </si>
  <si>
    <t>Unassigned</t>
  </si>
  <si>
    <t>Total Fund Balance</t>
  </si>
  <si>
    <t>TOTAL LIABILITIES AND FUND BALANCE</t>
  </si>
  <si>
    <t>Statement of Revenue, Expenditures, and Changes in Fund Balance (Unaudited)</t>
  </si>
  <si>
    <t>For Month and YTD Quarter for the Period Ending  November 2022</t>
  </si>
  <si>
    <t>FTE Projected</t>
  </si>
  <si>
    <t>FTE Actual</t>
  </si>
  <si>
    <t>Percent of Projected</t>
  </si>
  <si>
    <t>Special Revenue</t>
  </si>
  <si>
    <t>Account Number</t>
  </si>
  <si>
    <t>November Actual</t>
  </si>
  <si>
    <t>YTD Actual</t>
  </si>
  <si>
    <t>Annual Budget</t>
  </si>
  <si>
    <t>% of YTD
Actual to
Annual Budget</t>
  </si>
  <si>
    <t>August YTD</t>
  </si>
  <si>
    <t>Revenues</t>
  </si>
  <si>
    <t xml:space="preserve">FEDERAL SOURCES </t>
  </si>
  <si>
    <t xml:space="preserve">STATE SOURCES </t>
  </si>
  <si>
    <t>33XX</t>
  </si>
  <si>
    <t>LOCAL SOURCES</t>
  </si>
  <si>
    <t>34XX</t>
  </si>
  <si>
    <t>Total Revenues</t>
  </si>
  <si>
    <t>Expenditures</t>
  </si>
  <si>
    <t>Current Expenditures</t>
  </si>
  <si>
    <t>Instruction</t>
  </si>
  <si>
    <t>Instructional support services</t>
  </si>
  <si>
    <t>Board</t>
  </si>
  <si>
    <t>ESP Contracted Services</t>
  </si>
  <si>
    <t>School administration</t>
  </si>
  <si>
    <t>Facilities and acquisition</t>
  </si>
  <si>
    <t>Fiscal services</t>
  </si>
  <si>
    <t>Food services</t>
  </si>
  <si>
    <t>Central services</t>
  </si>
  <si>
    <t>Pupil transportation services</t>
  </si>
  <si>
    <t>Operation of plant</t>
  </si>
  <si>
    <t>Maintenance of plant</t>
  </si>
  <si>
    <t>Administrative technology services</t>
  </si>
  <si>
    <t>Community services</t>
  </si>
  <si>
    <t>Debt service</t>
  </si>
  <si>
    <t>Total Expenditures</t>
  </si>
  <si>
    <t>Excess (Deficiency) of Revenues Over Expenditures</t>
  </si>
  <si>
    <t>Other Financing Sources (Uses)</t>
  </si>
  <si>
    <t>Transfers in</t>
  </si>
  <si>
    <t>Transfers out</t>
  </si>
  <si>
    <t>Total Other Financing Sources (Uses)</t>
  </si>
  <si>
    <t>Net Change in Fund Balances</t>
  </si>
  <si>
    <t>Fund balances, beginning</t>
  </si>
  <si>
    <t>Adjustments to beginning fund balance</t>
  </si>
  <si>
    <t>Fund Balances, Beginning as Restated</t>
  </si>
  <si>
    <t>Fund Balances, Ending</t>
  </si>
  <si>
    <t>The school has already started paying the increased teacher salaries and waiting for the FEFP to increase to include the payraise</t>
  </si>
  <si>
    <t>Federal direct</t>
  </si>
  <si>
    <t>Federal through state and local</t>
  </si>
  <si>
    <t>FEFP</t>
  </si>
  <si>
    <t>Capital outlay</t>
  </si>
  <si>
    <t>Class size reduction</t>
  </si>
  <si>
    <t>School recognition</t>
  </si>
  <si>
    <t>Other state revenue</t>
  </si>
  <si>
    <t>Interest</t>
  </si>
  <si>
    <t>Local capital improvement tax</t>
  </si>
  <si>
    <t>Other local revenue</t>
  </si>
  <si>
    <t>Proceeds from Issuing Long-term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</si>
</sst>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55">
    <xf numFmtId="0" fontId="0" fillId="0" borderId="0" xfId="0"/>
    <xf numFmtId="0" fontId="3" fillId="0" borderId="0" xfId="4" applyFont="1" applyAlignment="1" applyProtection="1">
      <alignment horizontal="center"/>
      <protection locked="0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center"/>
    </xf>
    <xf numFmtId="165" fontId="5" fillId="0" borderId="0" xfId="1" applyNumberFormat="1" applyFont="1" applyAlignment="1">
      <alignment horizontal="right"/>
    </xf>
    <xf numFmtId="165" fontId="6" fillId="0" borderId="2" xfId="1" applyNumberFormat="1" applyFont="1" applyBorder="1" applyAlignment="1">
      <alignment horizontal="right"/>
    </xf>
    <xf numFmtId="165" fontId="6" fillId="0" borderId="0" xfId="1" applyNumberFormat="1" applyFont="1" applyAlignment="1">
      <alignment horizontal="right"/>
    </xf>
    <xf numFmtId="165" fontId="5" fillId="0" borderId="0" xfId="1" applyNumberFormat="1" applyFont="1" applyFill="1" applyAlignment="1">
      <alignment horizontal="right"/>
    </xf>
    <xf numFmtId="165" fontId="6" fillId="0" borderId="3" xfId="1" applyNumberFormat="1" applyFont="1" applyBorder="1" applyAlignment="1">
      <alignment horizontal="right"/>
    </xf>
    <xf numFmtId="42" fontId="0" fillId="0" borderId="0" xfId="0" applyNumberFormat="1"/>
    <xf numFmtId="0" fontId="3" fillId="0" borderId="0" xfId="4" applyFont="1" applyProtection="1">
      <protection locked="0"/>
    </xf>
    <xf numFmtId="0" fontId="5" fillId="0" borderId="1" xfId="0" applyFont="1" applyBorder="1"/>
    <xf numFmtId="0" fontId="5" fillId="0" borderId="3" xfId="0" applyFont="1" applyBorder="1"/>
    <xf numFmtId="9" fontId="5" fillId="0" borderId="0" xfId="3" applyFont="1" applyFill="1" applyAlignment="1">
      <alignment horizontal="right"/>
    </xf>
    <xf numFmtId="0" fontId="3" fillId="0" borderId="0" xfId="4" applyFont="1" applyAlignment="1" applyProtection="1">
      <alignment horizontal="left"/>
      <protection locked="0"/>
    </xf>
    <xf numFmtId="0" fontId="5" fillId="0" borderId="0" xfId="0" applyFont="1" applyAlignment="1">
      <alignment wrapText="1"/>
    </xf>
    <xf numFmtId="0" fontId="3" fillId="0" borderId="1" xfId="4" applyFont="1" applyBorder="1" applyAlignment="1" applyProtection="1">
      <alignment horizontal="center" wrapText="1"/>
      <protection locked="0"/>
    </xf>
    <xf numFmtId="0" fontId="3" fillId="0" borderId="3" xfId="4" applyFont="1" applyBorder="1" applyAlignment="1" applyProtection="1">
      <alignment horizontal="center" wrapText="1"/>
      <protection locked="0"/>
    </xf>
    <xf numFmtId="0" fontId="6" fillId="0" borderId="0" xfId="0" applyFont="1" applyAlignment="1">
      <alignment wrapText="1"/>
    </xf>
    <xf numFmtId="0" fontId="3" fillId="0" borderId="0" xfId="4" applyFont="1" applyAlignment="1" applyProtection="1">
      <alignment horizontal="center" wrapText="1"/>
      <protection locked="0"/>
    </xf>
    <xf numFmtId="43" fontId="5" fillId="0" borderId="0" xfId="1" applyFont="1"/>
    <xf numFmtId="165" fontId="5" fillId="0" borderId="0" xfId="1" applyNumberFormat="1" applyFont="1"/>
    <xf numFmtId="0" fontId="8" fillId="0" borderId="0" xfId="4" applyFont="1" applyProtection="1">
      <protection locked="0"/>
    </xf>
    <xf numFmtId="0" fontId="8" fillId="0" borderId="0" xfId="4" applyFont="1" applyAlignment="1" applyProtection="1">
      <alignment horizontal="center"/>
      <protection locked="0"/>
    </xf>
    <xf numFmtId="44" fontId="5" fillId="0" borderId="0" xfId="2" applyFont="1" applyFill="1" applyAlignment="1">
      <alignment horizontal="right"/>
    </xf>
    <xf numFmtId="43" fontId="5" fillId="0" borderId="0" xfId="1" applyFont="1" applyFill="1" applyAlignment="1">
      <alignment horizontal="right"/>
    </xf>
    <xf numFmtId="0" fontId="8" fillId="0" borderId="0" xfId="4" applyFont="1" applyAlignment="1" applyProtection="1">
      <alignment horizontal="center" wrapText="1"/>
      <protection locked="0"/>
    </xf>
    <xf numFmtId="0" fontId="5" fillId="0" borderId="0" xfId="0" applyFont="1" applyAlignment="1">
      <alignment horizontal="right"/>
    </xf>
    <xf numFmtId="43" fontId="5" fillId="0" borderId="0" xfId="1" applyFont="1" applyAlignment="1">
      <alignment horizontal="right"/>
    </xf>
    <xf numFmtId="165" fontId="6" fillId="0" borderId="3" xfId="1" applyNumberFormat="1" applyFont="1" applyFill="1" applyBorder="1" applyAlignment="1">
      <alignment horizontal="right"/>
    </xf>
    <xf numFmtId="9" fontId="6" fillId="0" borderId="3" xfId="3" applyFont="1" applyFill="1" applyBorder="1" applyAlignment="1">
      <alignment horizontal="right"/>
    </xf>
    <xf numFmtId="165" fontId="6" fillId="0" borderId="0" xfId="1" applyNumberFormat="1" applyFont="1" applyFill="1" applyAlignment="1">
      <alignment horizontal="right"/>
    </xf>
    <xf numFmtId="43" fontId="6" fillId="0" borderId="3" xfId="1" applyFont="1" applyFill="1" applyBorder="1" applyAlignment="1">
      <alignment horizontal="right"/>
    </xf>
    <xf numFmtId="39" fontId="5" fillId="0" borderId="0" xfId="1" applyNumberFormat="1" applyFont="1" applyFill="1" applyAlignment="1">
      <alignment horizontal="right"/>
    </xf>
    <xf numFmtId="0" fontId="8" fillId="0" borderId="0" xfId="4" applyFont="1" applyAlignment="1" applyProtection="1">
      <alignment horizontal="left"/>
      <protection locked="0"/>
    </xf>
    <xf numFmtId="43" fontId="6" fillId="0" borderId="0" xfId="1" applyFont="1" applyFill="1" applyAlignment="1">
      <alignment horizontal="right"/>
    </xf>
    <xf numFmtId="165" fontId="6" fillId="0" borderId="1" xfId="1" applyNumberFormat="1" applyFont="1" applyFill="1" applyBorder="1" applyAlignment="1">
      <alignment horizontal="right"/>
    </xf>
    <xf numFmtId="43" fontId="6" fillId="0" borderId="1" xfId="1" applyFont="1" applyFill="1" applyBorder="1" applyAlignment="1">
      <alignment horizontal="right"/>
    </xf>
    <xf numFmtId="165" fontId="6" fillId="0" borderId="6" xfId="1" applyNumberFormat="1" applyFont="1" applyFill="1" applyBorder="1" applyAlignment="1">
      <alignment horizontal="right"/>
    </xf>
    <xf numFmtId="9" fontId="6" fillId="0" borderId="6" xfId="3" applyFont="1" applyFill="1" applyBorder="1" applyAlignment="1">
      <alignment horizontal="right"/>
    </xf>
    <xf numFmtId="43" fontId="6" fillId="0" borderId="6" xfId="1" applyFont="1" applyFill="1" applyBorder="1" applyAlignment="1">
      <alignment horizontal="right"/>
    </xf>
    <xf numFmtId="39" fontId="0" fillId="0" borderId="0" xfId="0" applyNumberFormat="1"/>
    <xf numFmtId="43" fontId="0" fillId="0" borderId="0" xfId="0" applyNumberFormat="1"/>
    <xf numFmtId="0" fontId="3" fillId="0" borderId="0" xfId="4" applyFont="1" applyAlignment="1" applyProtection="1">
      <alignment horizontal="center"/>
      <protection locked="0"/>
    </xf>
    <xf numFmtId="164" fontId="4" fillId="0" borderId="0" xfId="4" quotePrefix="1" applyNumberFormat="1" applyFont="1" applyAlignment="1" applyProtection="1">
      <alignment horizontal="center"/>
      <protection locked="0"/>
    </xf>
    <xf numFmtId="164" fontId="4" fillId="0" borderId="0" xfId="4" applyNumberFormat="1" applyFont="1" applyAlignment="1" applyProtection="1">
      <alignment horizontal="center"/>
      <protection locked="0"/>
    </xf>
    <xf numFmtId="0" fontId="3" fillId="0" borderId="4" xfId="4" applyFont="1" applyBorder="1" applyAlignment="1" applyProtection="1">
      <alignment horizontal="center"/>
      <protection locked="0"/>
    </xf>
    <xf numFmtId="0" fontId="3" fillId="0" borderId="3" xfId="4" applyFont="1" applyBorder="1" applyAlignment="1" applyProtection="1">
      <alignment horizontal="center"/>
      <protection locked="0"/>
    </xf>
    <xf numFmtId="0" fontId="3" fillId="0" borderId="5" xfId="4" applyFont="1" applyBorder="1" applyAlignment="1" applyProtection="1">
      <alignment horizontal="center"/>
      <protection locked="0"/>
    </xf>
  </cellXfs>
  <cellStyles count="5">
    <cellStyle name="Comma" xfId="1" builtinId="3"/>
    <cellStyle name="Currency" xfId="2" builtinId="4"/>
    <cellStyle name="Normal" xfId="0" builtinId="0"/>
    <cellStyle name="Normal 2 2" xfId="4" xr:uid="{E1008DF3-30B4-4DFD-8FBC-BE4603B8C05A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0B606-776E-40AE-88E4-B5E876694FFC}">
  <dimension ref="A1:N42"/>
  <sheetViews>
    <sheetView showGridLines="0" zoomScale="70" zoomScaleNormal="70" workbookViewId="0">
      <selection activeCell="E38" sqref="E38"/>
    </sheetView>
  </sheetViews>
  <sheetFormatPr defaultRowHeight="15" x14ac:dyDescent="0.25"/>
  <cols>
    <col min="1" max="1" width="2.28515625" customWidth="1"/>
    <col min="2" max="2" width="47.28515625" customWidth="1"/>
    <col min="3" max="3" width="25.7109375" bestFit="1" customWidth="1"/>
    <col min="4" max="4" width="2.28515625" customWidth="1"/>
    <col min="5" max="5" width="16.42578125" customWidth="1"/>
    <col min="6" max="6" width="2.28515625" customWidth="1"/>
    <col min="7" max="7" width="16.42578125" customWidth="1"/>
    <col min="8" max="8" width="1.7109375" customWidth="1"/>
    <col min="9" max="9" width="16.42578125" customWidth="1"/>
    <col min="10" max="10" width="1.7109375" customWidth="1"/>
    <col min="11" max="11" width="16.42578125" customWidth="1"/>
    <col min="12" max="12" width="2.28515625" customWidth="1"/>
    <col min="13" max="13" width="18.28515625" customWidth="1"/>
    <col min="14" max="14" width="11.7109375" customWidth="1"/>
  </cols>
  <sheetData>
    <row r="1" spans="1:13" ht="15.75" x14ac:dyDescent="0.2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15.75" x14ac:dyDescent="0.25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15.75" x14ac:dyDescent="0.25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ht="15.75" x14ac:dyDescent="0.25">
      <c r="A4" s="50">
        <v>44895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5.7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47.25" x14ac:dyDescent="0.25">
      <c r="A7" s="2"/>
      <c r="B7" s="2"/>
      <c r="C7" s="3" t="s">
        <v>3</v>
      </c>
      <c r="D7" s="2"/>
      <c r="E7" s="4" t="s">
        <v>4</v>
      </c>
      <c r="F7" s="5"/>
      <c r="G7" s="4" t="s">
        <v>5</v>
      </c>
      <c r="H7" s="5"/>
      <c r="I7" s="4" t="s">
        <v>6</v>
      </c>
      <c r="J7" s="5"/>
      <c r="K7" s="4" t="s">
        <v>7</v>
      </c>
      <c r="L7" s="5"/>
      <c r="M7" s="4" t="s">
        <v>8</v>
      </c>
    </row>
    <row r="8" spans="1:13" ht="15.75" x14ac:dyDescent="0.25">
      <c r="A8" s="6" t="s">
        <v>9</v>
      </c>
      <c r="B8" s="7"/>
      <c r="C8" s="7"/>
      <c r="D8" s="7"/>
      <c r="E8" s="2"/>
      <c r="F8" s="2"/>
      <c r="G8" s="6"/>
      <c r="H8" s="6"/>
      <c r="I8" s="6"/>
      <c r="J8" s="6"/>
      <c r="K8" s="6"/>
      <c r="L8" s="6"/>
      <c r="M8" s="6"/>
    </row>
    <row r="9" spans="1:13" ht="15.75" x14ac:dyDescent="0.25">
      <c r="A9" s="8"/>
      <c r="B9" s="7"/>
      <c r="C9" s="7"/>
      <c r="D9" s="7"/>
      <c r="E9" s="2"/>
      <c r="F9" s="2"/>
      <c r="G9" s="6"/>
      <c r="H9" s="6"/>
      <c r="I9" s="6"/>
      <c r="J9" s="6"/>
      <c r="K9" s="6"/>
      <c r="L9" s="6"/>
      <c r="M9" s="6"/>
    </row>
    <row r="10" spans="1:13" ht="15.75" x14ac:dyDescent="0.25">
      <c r="A10" s="2"/>
      <c r="B10" s="2" t="s">
        <v>10</v>
      </c>
      <c r="C10" s="9">
        <v>1110</v>
      </c>
      <c r="D10" s="2"/>
      <c r="E10" s="10">
        <v>2823.3</v>
      </c>
      <c r="F10" s="10"/>
      <c r="G10" s="10">
        <v>0</v>
      </c>
      <c r="H10" s="10"/>
      <c r="I10" s="10">
        <v>0</v>
      </c>
      <c r="J10" s="10"/>
      <c r="K10" s="10">
        <v>0</v>
      </c>
      <c r="L10" s="10"/>
      <c r="M10" s="10">
        <f t="shared" ref="M10:M16" si="0">SUM(E10:K10)</f>
        <v>2823.3</v>
      </c>
    </row>
    <row r="11" spans="1:13" ht="15.75" x14ac:dyDescent="0.25">
      <c r="A11" s="2"/>
      <c r="B11" s="2" t="s">
        <v>11</v>
      </c>
      <c r="C11" s="9">
        <v>1160</v>
      </c>
      <c r="D11" s="2"/>
      <c r="E11" s="10">
        <v>0</v>
      </c>
      <c r="F11" s="10"/>
      <c r="G11" s="10"/>
      <c r="H11" s="10"/>
      <c r="I11" s="10"/>
      <c r="J11" s="10"/>
      <c r="K11" s="10"/>
      <c r="L11" s="10"/>
      <c r="M11" s="10">
        <f t="shared" si="0"/>
        <v>0</v>
      </c>
    </row>
    <row r="12" spans="1:13" ht="15.75" x14ac:dyDescent="0.25">
      <c r="A12" s="2"/>
      <c r="B12" s="2" t="s">
        <v>12</v>
      </c>
      <c r="C12" s="9">
        <v>1130</v>
      </c>
      <c r="D12" s="2"/>
      <c r="E12" s="10">
        <v>0</v>
      </c>
      <c r="F12" s="10"/>
      <c r="G12" s="10">
        <v>0</v>
      </c>
      <c r="H12" s="10"/>
      <c r="I12" s="10"/>
      <c r="J12" s="10"/>
      <c r="K12" s="10"/>
      <c r="L12" s="10"/>
      <c r="M12" s="10">
        <f t="shared" si="0"/>
        <v>0</v>
      </c>
    </row>
    <row r="13" spans="1:13" ht="15.75" x14ac:dyDescent="0.25">
      <c r="A13" s="2"/>
      <c r="B13" s="2" t="s">
        <v>13</v>
      </c>
      <c r="C13" s="9" t="s">
        <v>14</v>
      </c>
      <c r="D13" s="2"/>
      <c r="E13" s="10">
        <v>123271</v>
      </c>
      <c r="F13" s="10"/>
      <c r="G13" s="10"/>
      <c r="H13" s="10"/>
      <c r="I13" s="10"/>
      <c r="J13" s="10"/>
      <c r="K13" s="10"/>
      <c r="L13" s="10"/>
      <c r="M13" s="10">
        <f t="shared" si="0"/>
        <v>123271</v>
      </c>
    </row>
    <row r="14" spans="1:13" ht="15.75" x14ac:dyDescent="0.25">
      <c r="A14" s="2"/>
      <c r="B14" s="2" t="s">
        <v>15</v>
      </c>
      <c r="C14" s="9">
        <v>1210</v>
      </c>
      <c r="D14" s="2"/>
      <c r="E14" s="10">
        <v>0</v>
      </c>
      <c r="F14" s="10"/>
      <c r="G14" s="10"/>
      <c r="H14" s="10"/>
      <c r="I14" s="10"/>
      <c r="J14" s="10"/>
      <c r="K14" s="10"/>
      <c r="L14" s="10"/>
      <c r="M14" s="10">
        <f t="shared" si="0"/>
        <v>0</v>
      </c>
    </row>
    <row r="15" spans="1:13" ht="15.75" x14ac:dyDescent="0.25">
      <c r="A15" s="2"/>
      <c r="B15" s="2" t="s">
        <v>16</v>
      </c>
      <c r="C15" s="9">
        <v>1140</v>
      </c>
      <c r="D15" s="2"/>
      <c r="E15" s="10">
        <v>0</v>
      </c>
      <c r="F15" s="10"/>
      <c r="G15" s="10"/>
      <c r="H15" s="10"/>
      <c r="I15" s="10"/>
      <c r="J15" s="10"/>
      <c r="K15" s="10"/>
      <c r="L15" s="10"/>
      <c r="M15" s="10">
        <f t="shared" si="0"/>
        <v>0</v>
      </c>
    </row>
    <row r="16" spans="1:13" ht="15.75" x14ac:dyDescent="0.25">
      <c r="A16" s="2"/>
      <c r="B16" s="2" t="s">
        <v>17</v>
      </c>
      <c r="C16" s="9">
        <v>1400</v>
      </c>
      <c r="D16" s="2"/>
      <c r="E16" s="10">
        <v>0</v>
      </c>
      <c r="F16" s="10"/>
      <c r="G16" s="10"/>
      <c r="H16" s="10"/>
      <c r="I16" s="10"/>
      <c r="J16" s="10"/>
      <c r="K16" s="10"/>
      <c r="L16" s="10"/>
      <c r="M16" s="10">
        <f t="shared" si="0"/>
        <v>0</v>
      </c>
    </row>
    <row r="17" spans="1:13" ht="15.75" x14ac:dyDescent="0.25">
      <c r="A17" s="2"/>
      <c r="B17" s="2"/>
      <c r="C17" s="9"/>
      <c r="D17" s="2"/>
      <c r="E17" s="10"/>
      <c r="F17" s="10"/>
      <c r="G17" s="10"/>
      <c r="H17" s="10"/>
      <c r="I17" s="10"/>
      <c r="J17" s="10"/>
      <c r="K17" s="10"/>
      <c r="L17" s="10"/>
      <c r="M17" s="10"/>
    </row>
    <row r="18" spans="1:13" ht="16.5" thickBot="1" x14ac:dyDescent="0.3">
      <c r="A18" s="6" t="s">
        <v>18</v>
      </c>
      <c r="B18" s="6"/>
      <c r="C18" s="7"/>
      <c r="D18" s="6"/>
      <c r="E18" s="11">
        <f>SUM(E10:E16)</f>
        <v>126094.3</v>
      </c>
      <c r="F18" s="12"/>
      <c r="G18" s="11">
        <f>SUM(G10:G15)</f>
        <v>0</v>
      </c>
      <c r="H18" s="12"/>
      <c r="I18" s="11">
        <f>SUM(I10:I14)</f>
        <v>0</v>
      </c>
      <c r="J18" s="12"/>
      <c r="K18" s="11">
        <f>SUM(K10:K14)</f>
        <v>0</v>
      </c>
      <c r="L18" s="12"/>
      <c r="M18" s="11">
        <f>SUM(M10:M14)</f>
        <v>126094.3</v>
      </c>
    </row>
    <row r="19" spans="1:13" ht="16.5" thickTop="1" x14ac:dyDescent="0.25">
      <c r="A19" s="6"/>
      <c r="B19" s="6"/>
      <c r="C19" s="7"/>
      <c r="D19" s="6"/>
      <c r="E19" s="10"/>
      <c r="F19" s="10"/>
      <c r="G19" s="10"/>
      <c r="H19" s="10"/>
      <c r="I19" s="10"/>
      <c r="J19" s="10"/>
      <c r="K19" s="10"/>
      <c r="L19" s="10"/>
      <c r="M19" s="10"/>
    </row>
    <row r="20" spans="1:13" ht="15.75" x14ac:dyDescent="0.25">
      <c r="A20" s="6" t="s">
        <v>19</v>
      </c>
      <c r="B20" s="7"/>
      <c r="C20" s="7"/>
      <c r="D20" s="7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15.75" x14ac:dyDescent="0.25">
      <c r="A21" s="8"/>
      <c r="B21" s="7"/>
      <c r="C21" s="7"/>
      <c r="D21" s="7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5.75" x14ac:dyDescent="0.25">
      <c r="A22" s="2" t="s">
        <v>20</v>
      </c>
      <c r="B22" s="7"/>
      <c r="C22" s="7"/>
      <c r="D22" s="7"/>
      <c r="E22" s="10"/>
      <c r="F22" s="10"/>
      <c r="G22" s="10"/>
      <c r="H22" s="10"/>
      <c r="I22" s="10"/>
      <c r="J22" s="10"/>
      <c r="K22" s="10"/>
      <c r="L22" s="10"/>
      <c r="M22" s="10"/>
    </row>
    <row r="23" spans="1:13" ht="15.75" x14ac:dyDescent="0.25">
      <c r="A23" s="2"/>
      <c r="B23" s="2" t="s">
        <v>21</v>
      </c>
      <c r="C23" s="9">
        <v>2120</v>
      </c>
      <c r="D23" s="2"/>
      <c r="E23" s="10">
        <v>37760</v>
      </c>
      <c r="F23" s="10"/>
      <c r="G23" s="10">
        <v>0</v>
      </c>
      <c r="H23" s="10"/>
      <c r="I23" s="10">
        <v>0</v>
      </c>
      <c r="J23" s="10"/>
      <c r="K23" s="10">
        <v>0</v>
      </c>
      <c r="L23" s="10"/>
      <c r="M23" s="10">
        <f>E23+G23+I23+K23</f>
        <v>37760</v>
      </c>
    </row>
    <row r="24" spans="1:13" ht="15.75" x14ac:dyDescent="0.25">
      <c r="A24" s="2"/>
      <c r="B24" s="2" t="s">
        <v>22</v>
      </c>
      <c r="C24" s="9" t="s">
        <v>23</v>
      </c>
      <c r="D24" s="2"/>
      <c r="E24" s="10">
        <v>62710.55</v>
      </c>
      <c r="F24" s="13"/>
      <c r="G24" s="13">
        <v>0</v>
      </c>
      <c r="H24" s="13"/>
      <c r="I24" s="13"/>
      <c r="J24" s="13"/>
      <c r="K24" s="13"/>
      <c r="L24" s="13"/>
      <c r="M24" s="10">
        <f t="shared" ref="M24:M29" si="1">SUM(E24:K24)</f>
        <v>62710.55</v>
      </c>
    </row>
    <row r="25" spans="1:13" ht="15.75" x14ac:dyDescent="0.25">
      <c r="A25" s="2"/>
      <c r="B25" s="2" t="s">
        <v>24</v>
      </c>
      <c r="C25" s="9">
        <v>2410</v>
      </c>
      <c r="D25" s="2"/>
      <c r="E25" s="10">
        <v>0</v>
      </c>
      <c r="F25" s="10"/>
      <c r="G25" s="10"/>
      <c r="H25" s="10"/>
      <c r="I25" s="10"/>
      <c r="J25" s="10"/>
      <c r="K25" s="10"/>
      <c r="L25" s="10"/>
      <c r="M25" s="10">
        <f t="shared" si="1"/>
        <v>0</v>
      </c>
    </row>
    <row r="26" spans="1:13" ht="15.75" x14ac:dyDescent="0.25">
      <c r="A26" s="2"/>
      <c r="B26" s="2" t="s">
        <v>25</v>
      </c>
      <c r="C26" s="9" t="s">
        <v>26</v>
      </c>
      <c r="D26" s="2"/>
      <c r="E26" s="10">
        <v>0</v>
      </c>
      <c r="F26" s="10"/>
      <c r="G26" s="10"/>
      <c r="H26" s="10"/>
      <c r="I26" s="10"/>
      <c r="J26" s="10"/>
      <c r="K26" s="10"/>
      <c r="L26" s="10"/>
      <c r="M26" s="10">
        <f t="shared" si="1"/>
        <v>0</v>
      </c>
    </row>
    <row r="27" spans="1:13" ht="15.75" x14ac:dyDescent="0.25">
      <c r="A27" s="2"/>
      <c r="B27" s="2" t="s">
        <v>27</v>
      </c>
      <c r="C27" s="9">
        <v>2315</v>
      </c>
      <c r="D27" s="2"/>
      <c r="E27" s="10">
        <v>0</v>
      </c>
      <c r="F27" s="10"/>
      <c r="G27" s="10"/>
      <c r="H27" s="10"/>
      <c r="I27" s="10"/>
      <c r="J27" s="10"/>
      <c r="K27" s="10"/>
      <c r="L27" s="10"/>
      <c r="M27" s="10">
        <f t="shared" si="1"/>
        <v>0</v>
      </c>
    </row>
    <row r="28" spans="1:13" ht="15.75" x14ac:dyDescent="0.25">
      <c r="A28" s="2"/>
      <c r="B28" s="2" t="s">
        <v>28</v>
      </c>
      <c r="C28" s="9" t="s">
        <v>29</v>
      </c>
      <c r="D28" s="2"/>
      <c r="E28" s="10">
        <v>0</v>
      </c>
      <c r="F28" s="10"/>
      <c r="G28" s="10">
        <f>+G12</f>
        <v>0</v>
      </c>
      <c r="H28" s="10"/>
      <c r="I28" s="10"/>
      <c r="J28" s="10"/>
      <c r="K28" s="10"/>
      <c r="L28" s="10"/>
      <c r="M28" s="10">
        <f t="shared" si="1"/>
        <v>0</v>
      </c>
    </row>
    <row r="29" spans="1:13" ht="15.75" x14ac:dyDescent="0.25">
      <c r="A29" s="2"/>
      <c r="B29" s="2"/>
      <c r="C29" s="9"/>
      <c r="D29" s="2"/>
      <c r="E29" s="10"/>
      <c r="F29" s="10"/>
      <c r="G29" s="10"/>
      <c r="H29" s="10"/>
      <c r="I29" s="10"/>
      <c r="J29" s="10"/>
      <c r="K29" s="10"/>
      <c r="L29" s="10"/>
      <c r="M29" s="10">
        <f t="shared" si="1"/>
        <v>0</v>
      </c>
    </row>
    <row r="30" spans="1:13" ht="15.75" x14ac:dyDescent="0.25">
      <c r="A30" s="2"/>
      <c r="B30" s="6" t="s">
        <v>30</v>
      </c>
      <c r="C30" s="7"/>
      <c r="D30" s="6"/>
      <c r="E30" s="14">
        <f>SUM(E23:E28)</f>
        <v>100470.55</v>
      </c>
      <c r="F30" s="12"/>
      <c r="G30" s="14">
        <f>SUM(G23:G28)</f>
        <v>0</v>
      </c>
      <c r="H30" s="12"/>
      <c r="I30" s="14">
        <f>SUM(I23:I28)</f>
        <v>0</v>
      </c>
      <c r="J30" s="12"/>
      <c r="K30" s="14">
        <f>SUM(K23:K28)</f>
        <v>0</v>
      </c>
      <c r="L30" s="12"/>
      <c r="M30" s="14">
        <f>SUM(M23:M28)</f>
        <v>100470.55</v>
      </c>
    </row>
    <row r="31" spans="1:13" ht="15.75" x14ac:dyDescent="0.25">
      <c r="A31" s="2"/>
      <c r="B31" s="2"/>
      <c r="C31" s="9"/>
      <c r="D31" s="2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5.75" x14ac:dyDescent="0.25">
      <c r="A32" s="2" t="s">
        <v>31</v>
      </c>
      <c r="B32" s="7"/>
      <c r="C32" s="7"/>
      <c r="D32" s="7"/>
      <c r="E32" s="10"/>
      <c r="F32" s="10"/>
      <c r="G32" s="10"/>
      <c r="H32" s="10"/>
      <c r="I32" s="10"/>
      <c r="J32" s="10"/>
      <c r="K32" s="10"/>
      <c r="L32" s="10"/>
      <c r="M32" s="10"/>
    </row>
    <row r="33" spans="1:14" ht="15.75" x14ac:dyDescent="0.25">
      <c r="A33" s="2"/>
      <c r="B33" s="2" t="s">
        <v>32</v>
      </c>
      <c r="C33" s="9">
        <v>2710</v>
      </c>
      <c r="D33" s="2"/>
      <c r="E33" s="10">
        <v>0</v>
      </c>
      <c r="F33" s="10"/>
      <c r="G33" s="10">
        <v>0</v>
      </c>
      <c r="H33" s="10"/>
      <c r="I33" s="10">
        <v>0</v>
      </c>
      <c r="J33" s="10"/>
      <c r="K33" s="10">
        <v>0</v>
      </c>
      <c r="L33" s="10"/>
      <c r="M33" s="10">
        <f>E33+G33+I33+K33</f>
        <v>0</v>
      </c>
    </row>
    <row r="34" spans="1:14" ht="15.75" x14ac:dyDescent="0.25">
      <c r="A34" s="2"/>
      <c r="B34" s="2" t="s">
        <v>33</v>
      </c>
      <c r="C34" s="9">
        <v>2720</v>
      </c>
      <c r="D34" s="2"/>
      <c r="E34" s="10">
        <v>0</v>
      </c>
      <c r="F34" s="10"/>
      <c r="G34" s="10"/>
      <c r="H34" s="10"/>
      <c r="I34" s="10"/>
      <c r="J34" s="10"/>
      <c r="K34" s="10"/>
      <c r="L34" s="10"/>
      <c r="M34" s="10">
        <f>E34+G34+I34+K34</f>
        <v>0</v>
      </c>
    </row>
    <row r="35" spans="1:14" ht="15.75" x14ac:dyDescent="0.25">
      <c r="A35" s="2"/>
      <c r="B35" s="2" t="s">
        <v>34</v>
      </c>
      <c r="C35" s="9">
        <v>2730</v>
      </c>
      <c r="D35" s="2"/>
      <c r="E35" s="10">
        <v>0</v>
      </c>
      <c r="F35" s="10"/>
      <c r="G35" s="10"/>
      <c r="H35" s="10"/>
      <c r="I35" s="10"/>
      <c r="J35" s="10"/>
      <c r="K35" s="10"/>
      <c r="L35" s="10"/>
      <c r="M35" s="10">
        <f>E35+G35+I35+K35</f>
        <v>0</v>
      </c>
    </row>
    <row r="36" spans="1:14" ht="15.75" x14ac:dyDescent="0.25">
      <c r="A36" s="2"/>
      <c r="B36" s="2" t="s">
        <v>35</v>
      </c>
      <c r="C36" s="9">
        <v>2740</v>
      </c>
      <c r="D36" s="2"/>
      <c r="E36" s="10">
        <v>0</v>
      </c>
      <c r="F36" s="10"/>
      <c r="G36" s="10"/>
      <c r="H36" s="10"/>
      <c r="I36" s="10"/>
      <c r="J36" s="10"/>
      <c r="K36" s="10"/>
      <c r="L36" s="10"/>
      <c r="M36" s="10">
        <f>E36+G36+I36+K36</f>
        <v>0</v>
      </c>
    </row>
    <row r="37" spans="1:14" ht="15.75" x14ac:dyDescent="0.25">
      <c r="A37" s="2"/>
      <c r="B37" s="2" t="s">
        <v>36</v>
      </c>
      <c r="C37" s="9">
        <v>2750</v>
      </c>
      <c r="D37" s="2"/>
      <c r="E37" s="10">
        <f>'Stmt of Rev, Exp, and Fund Bal'!E60</f>
        <v>25623.750000000015</v>
      </c>
      <c r="F37" s="10"/>
      <c r="G37" s="10"/>
      <c r="H37" s="10"/>
      <c r="I37" s="10"/>
      <c r="J37" s="10"/>
      <c r="K37" s="10"/>
      <c r="L37" s="10"/>
      <c r="M37" s="10">
        <f>E37+G37+I37+K37</f>
        <v>25623.750000000015</v>
      </c>
    </row>
    <row r="38" spans="1:14" ht="15.75" x14ac:dyDescent="0.25">
      <c r="A38" s="2"/>
      <c r="B38" s="2"/>
      <c r="C38" s="2"/>
      <c r="D38" s="2"/>
      <c r="E38" s="10"/>
      <c r="F38" s="10"/>
      <c r="G38" s="10"/>
      <c r="H38" s="10"/>
      <c r="I38" s="10"/>
      <c r="J38" s="10"/>
      <c r="K38" s="10"/>
      <c r="L38" s="10"/>
      <c r="M38" s="10"/>
    </row>
    <row r="39" spans="1:14" ht="15.75" x14ac:dyDescent="0.25">
      <c r="A39" s="2"/>
      <c r="B39" s="6" t="s">
        <v>37</v>
      </c>
      <c r="C39" s="6"/>
      <c r="D39" s="6"/>
      <c r="E39" s="14">
        <f>SUM(E33:E38)</f>
        <v>25623.750000000015</v>
      </c>
      <c r="F39" s="12"/>
      <c r="G39" s="14">
        <f>SUM(G33:G37)</f>
        <v>0</v>
      </c>
      <c r="H39" s="12"/>
      <c r="I39" s="14">
        <f>SUM(I33:I37)</f>
        <v>0</v>
      </c>
      <c r="J39" s="12"/>
      <c r="K39" s="14">
        <f>SUM(K33:K37)</f>
        <v>0</v>
      </c>
      <c r="L39" s="12"/>
      <c r="M39" s="14">
        <f>M18-M30</f>
        <v>25623.75</v>
      </c>
      <c r="N39" s="15"/>
    </row>
    <row r="40" spans="1:14" ht="16.5" thickBot="1" x14ac:dyDescent="0.3">
      <c r="A40" s="6" t="s">
        <v>38</v>
      </c>
      <c r="B40" s="6"/>
      <c r="C40" s="6"/>
      <c r="D40" s="6"/>
      <c r="E40" s="11">
        <f>E39+E30</f>
        <v>126094.30000000002</v>
      </c>
      <c r="F40" s="12"/>
      <c r="G40" s="11">
        <f>G39+G30</f>
        <v>0</v>
      </c>
      <c r="H40" s="12"/>
      <c r="I40" s="11">
        <f>I39+I30</f>
        <v>0</v>
      </c>
      <c r="J40" s="12"/>
      <c r="K40" s="11">
        <f>K39+K30</f>
        <v>0</v>
      </c>
      <c r="L40" s="12"/>
      <c r="M40" s="11">
        <f>M39+M30</f>
        <v>126094.3</v>
      </c>
    </row>
    <row r="41" spans="1:14" ht="16.5" thickTop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4" x14ac:dyDescent="0.25">
      <c r="E42" s="15">
        <f>E40-E18</f>
        <v>0</v>
      </c>
    </row>
  </sheetData>
  <mergeCells count="4">
    <mergeCell ref="A1:M1"/>
    <mergeCell ref="A2:M2"/>
    <mergeCell ref="A3:M3"/>
    <mergeCell ref="A4:M4"/>
  </mergeCells>
  <pageMargins left="0.25" right="0.25" top="0.75" bottom="0.75" header="0.3" footer="0.3"/>
  <pageSetup scale="78" fitToWidth="0" orientation="landscape" horizontalDpi="4294967294" verticalDpi="4294967294" r:id="rId1"/>
  <headerFooter>
    <oddFooter>&amp;R&amp;"-,Bold"&amp;P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630BF-AF22-490B-B879-66A4023889B0}">
  <sheetPr>
    <pageSetUpPr fitToPage="1"/>
  </sheetPr>
  <dimension ref="A1:AD67"/>
  <sheetViews>
    <sheetView showGridLines="0" tabSelected="1" view="pageBreakPreview" zoomScale="60" zoomScaleNormal="70" workbookViewId="0">
      <pane xSplit="3" ySplit="4" topLeftCell="D5" activePane="bottomRight" state="frozen"/>
      <selection activeCell="E10" sqref="E10"/>
      <selection pane="topRight" activeCell="E10" sqref="E10"/>
      <selection pane="bottomLeft" activeCell="E10" sqref="E10"/>
      <selection pane="bottomRight" activeCell="G55" sqref="G55"/>
    </sheetView>
  </sheetViews>
  <sheetFormatPr defaultColWidth="8.85546875" defaultRowHeight="15" x14ac:dyDescent="0.25"/>
  <cols>
    <col min="1" max="1" width="3.7109375" customWidth="1"/>
    <col min="2" max="2" width="69.7109375" customWidth="1"/>
    <col min="3" max="3" width="11.7109375" customWidth="1"/>
    <col min="4" max="4" width="2.28515625" customWidth="1"/>
    <col min="5" max="5" width="16.7109375" customWidth="1"/>
    <col min="6" max="6" width="16.7109375" hidden="1" customWidth="1"/>
    <col min="7" max="9" width="16.7109375" customWidth="1"/>
    <col min="10" max="10" width="2.28515625" customWidth="1"/>
    <col min="11" max="14" width="16.7109375" customWidth="1"/>
    <col min="15" max="15" width="4.7109375" customWidth="1"/>
    <col min="16" max="16" width="16.7109375" customWidth="1"/>
    <col min="17" max="17" width="16.7109375" hidden="1" customWidth="1"/>
    <col min="18" max="20" width="16.7109375" customWidth="1"/>
    <col min="21" max="21" width="2.42578125" customWidth="1"/>
    <col min="22" max="25" width="16.7109375" customWidth="1"/>
    <col min="26" max="26" width="3.28515625" customWidth="1"/>
    <col min="27" max="30" width="16.7109375" customWidth="1"/>
  </cols>
  <sheetData>
    <row r="1" spans="1:30" ht="15.75" x14ac:dyDescent="0.25">
      <c r="A1" s="16"/>
      <c r="B1" s="16"/>
      <c r="C1" s="16"/>
      <c r="D1" s="16"/>
      <c r="E1" s="49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16"/>
      <c r="P1" s="16"/>
      <c r="Q1" s="16"/>
      <c r="R1" s="16"/>
      <c r="S1" s="16"/>
      <c r="T1" s="16"/>
      <c r="U1" s="16"/>
      <c r="V1" s="2"/>
      <c r="W1" s="2"/>
      <c r="X1" s="2"/>
      <c r="Y1" s="2"/>
      <c r="Z1" s="2"/>
      <c r="AA1" s="2"/>
      <c r="AB1" s="2"/>
      <c r="AC1" s="2"/>
      <c r="AD1" s="2"/>
    </row>
    <row r="2" spans="1:30" ht="15.75" x14ac:dyDescent="0.25">
      <c r="A2" s="16"/>
      <c r="B2" s="16"/>
      <c r="C2" s="16"/>
      <c r="D2" s="16"/>
      <c r="E2" s="49" t="s">
        <v>1</v>
      </c>
      <c r="F2" s="49"/>
      <c r="G2" s="49"/>
      <c r="H2" s="49"/>
      <c r="I2" s="49"/>
      <c r="J2" s="49"/>
      <c r="K2" s="49"/>
      <c r="L2" s="49"/>
      <c r="M2" s="49"/>
      <c r="N2" s="49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1:30" ht="15.75" x14ac:dyDescent="0.25">
      <c r="A3" s="16"/>
      <c r="B3" s="16"/>
      <c r="C3" s="16"/>
      <c r="D3" s="16"/>
      <c r="E3" s="49" t="s">
        <v>39</v>
      </c>
      <c r="F3" s="49"/>
      <c r="G3" s="49"/>
      <c r="H3" s="49"/>
      <c r="I3" s="49"/>
      <c r="J3" s="49"/>
      <c r="K3" s="49"/>
      <c r="L3" s="49"/>
      <c r="M3" s="49"/>
      <c r="N3" s="49"/>
      <c r="O3" s="16"/>
      <c r="P3" s="16"/>
      <c r="Q3" s="16"/>
      <c r="R3" s="16"/>
      <c r="S3" s="16"/>
      <c r="T3" s="16"/>
      <c r="U3" s="16"/>
      <c r="V3" s="2"/>
      <c r="W3" s="2"/>
      <c r="X3" s="2"/>
      <c r="Y3" s="2"/>
      <c r="Z3" s="2"/>
      <c r="AA3" s="2"/>
      <c r="AB3" s="2"/>
      <c r="AC3" s="2"/>
      <c r="AD3" s="2"/>
    </row>
    <row r="4" spans="1:30" ht="15.75" x14ac:dyDescent="0.25">
      <c r="A4" s="16"/>
      <c r="B4" s="16"/>
      <c r="C4" s="16"/>
      <c r="D4" s="16"/>
      <c r="E4" s="49" t="s">
        <v>40</v>
      </c>
      <c r="F4" s="49"/>
      <c r="G4" s="49"/>
      <c r="H4" s="49"/>
      <c r="I4" s="49"/>
      <c r="J4" s="49"/>
      <c r="K4" s="49"/>
      <c r="L4" s="49"/>
      <c r="M4" s="49"/>
      <c r="N4" s="49"/>
      <c r="O4" s="16"/>
      <c r="P4" s="16"/>
      <c r="Q4" s="16"/>
      <c r="R4" s="16"/>
      <c r="S4" s="16"/>
      <c r="T4" s="16"/>
      <c r="U4" s="16"/>
      <c r="V4" s="2"/>
      <c r="W4" s="2"/>
      <c r="X4" s="2"/>
      <c r="Y4" s="2"/>
      <c r="Z4" s="2"/>
      <c r="AA4" s="2"/>
      <c r="AB4" s="2"/>
      <c r="AC4" s="2"/>
      <c r="AD4" s="2"/>
    </row>
    <row r="5" spans="1:30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15.75" x14ac:dyDescent="0.25">
      <c r="A6" s="2"/>
      <c r="B6" s="1" t="s">
        <v>41</v>
      </c>
      <c r="C6" s="17">
        <v>142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t="15.75" x14ac:dyDescent="0.25">
      <c r="A7" s="2"/>
      <c r="B7" s="1" t="s">
        <v>42</v>
      </c>
      <c r="C7" s="18">
        <v>126</v>
      </c>
      <c r="D7" s="2"/>
      <c r="E7" s="19">
        <f>C7/C6</f>
        <v>0.88732394366197187</v>
      </c>
      <c r="F7" s="19"/>
      <c r="G7" s="6" t="s">
        <v>43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ht="15.75" x14ac:dyDescent="0.25">
      <c r="A8" s="2"/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t="15.75" x14ac:dyDescent="0.25">
      <c r="A9" s="2"/>
      <c r="B9" s="1"/>
      <c r="C9" s="1"/>
      <c r="D9" s="1"/>
      <c r="E9" s="52" t="s">
        <v>4</v>
      </c>
      <c r="F9" s="53"/>
      <c r="G9" s="53"/>
      <c r="H9" s="53"/>
      <c r="I9" s="54"/>
      <c r="J9" s="6"/>
      <c r="K9" s="52" t="s">
        <v>44</v>
      </c>
      <c r="L9" s="53"/>
      <c r="M9" s="53"/>
      <c r="N9" s="54"/>
      <c r="O9" s="6"/>
      <c r="P9" s="52" t="s">
        <v>6</v>
      </c>
      <c r="Q9" s="53"/>
      <c r="R9" s="53"/>
      <c r="S9" s="53"/>
      <c r="T9" s="54"/>
      <c r="U9" s="6"/>
      <c r="V9" s="52" t="s">
        <v>7</v>
      </c>
      <c r="W9" s="53"/>
      <c r="X9" s="53"/>
      <c r="Y9" s="54"/>
      <c r="Z9" s="2"/>
      <c r="AA9" s="52" t="s">
        <v>8</v>
      </c>
      <c r="AB9" s="53"/>
      <c r="AC9" s="53"/>
      <c r="AD9" s="54"/>
    </row>
    <row r="10" spans="1:30" ht="63" x14ac:dyDescent="0.25">
      <c r="A10" s="20"/>
      <c r="B10" s="21"/>
      <c r="C10" s="22" t="s">
        <v>45</v>
      </c>
      <c r="D10" s="21"/>
      <c r="E10" s="23" t="s">
        <v>46</v>
      </c>
      <c r="F10" s="23"/>
      <c r="G10" s="23" t="s">
        <v>47</v>
      </c>
      <c r="H10" s="23" t="s">
        <v>48</v>
      </c>
      <c r="I10" s="23" t="s">
        <v>49</v>
      </c>
      <c r="J10" s="24"/>
      <c r="K10" s="23" t="str">
        <f>E10</f>
        <v>November Actual</v>
      </c>
      <c r="L10" s="23" t="s">
        <v>47</v>
      </c>
      <c r="M10" s="23" t="s">
        <v>48</v>
      </c>
      <c r="N10" s="23" t="s">
        <v>49</v>
      </c>
      <c r="O10" s="24"/>
      <c r="P10" s="23" t="str">
        <f>E10</f>
        <v>November Actual</v>
      </c>
      <c r="Q10" s="25" t="s">
        <v>50</v>
      </c>
      <c r="R10" s="23" t="s">
        <v>47</v>
      </c>
      <c r="S10" s="23" t="s">
        <v>48</v>
      </c>
      <c r="T10" s="23" t="s">
        <v>49</v>
      </c>
      <c r="U10" s="24"/>
      <c r="V10" s="23" t="str">
        <f>P10</f>
        <v>November Actual</v>
      </c>
      <c r="W10" s="23" t="s">
        <v>47</v>
      </c>
      <c r="X10" s="23" t="s">
        <v>48</v>
      </c>
      <c r="Y10" s="23" t="s">
        <v>49</v>
      </c>
      <c r="Z10" s="21"/>
      <c r="AA10" s="23" t="str">
        <f>V10</f>
        <v>November Actual</v>
      </c>
      <c r="AB10" s="23" t="s">
        <v>47</v>
      </c>
      <c r="AC10" s="23" t="s">
        <v>48</v>
      </c>
      <c r="AD10" s="23" t="s">
        <v>49</v>
      </c>
    </row>
    <row r="11" spans="1:30" ht="15.7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6"/>
      <c r="L11" s="26"/>
      <c r="M11" s="26"/>
      <c r="N11" s="2"/>
      <c r="O11" s="2"/>
      <c r="P11" s="26"/>
      <c r="Q11" s="26"/>
      <c r="R11" s="26"/>
      <c r="S11" s="26"/>
      <c r="T11" s="2"/>
      <c r="U11" s="2"/>
      <c r="V11" s="26"/>
      <c r="W11" s="26"/>
      <c r="X11" s="26"/>
      <c r="Y11" s="2"/>
      <c r="Z11" s="2"/>
      <c r="AA11" s="26"/>
      <c r="AB11" s="26"/>
      <c r="AC11" s="26"/>
      <c r="AD11" s="2"/>
    </row>
    <row r="12" spans="1:30" ht="15.75" x14ac:dyDescent="0.25">
      <c r="A12" s="6" t="s">
        <v>51</v>
      </c>
      <c r="B12" s="2"/>
      <c r="C12" s="2"/>
      <c r="D12" s="2"/>
      <c r="E12" s="27"/>
      <c r="F12" s="27"/>
      <c r="G12" s="27"/>
      <c r="H12" s="27"/>
      <c r="I12" s="27"/>
      <c r="J12" s="2"/>
      <c r="K12" s="26"/>
      <c r="L12" s="26"/>
      <c r="M12" s="26"/>
      <c r="N12" s="2"/>
      <c r="O12" s="2"/>
      <c r="P12" s="26"/>
      <c r="Q12" s="26"/>
      <c r="R12" s="26"/>
      <c r="S12" s="26"/>
      <c r="T12" s="2"/>
      <c r="U12" s="2"/>
      <c r="V12" s="26"/>
      <c r="W12" s="26"/>
      <c r="X12" s="26"/>
      <c r="Y12" s="2"/>
      <c r="Z12" s="2"/>
      <c r="AA12" s="26"/>
      <c r="AB12" s="26"/>
      <c r="AC12" s="26"/>
      <c r="AD12" s="2"/>
    </row>
    <row r="13" spans="1:30" ht="15.75" x14ac:dyDescent="0.25">
      <c r="A13" s="28" t="s">
        <v>52</v>
      </c>
      <c r="C13" s="1"/>
      <c r="D13" s="2"/>
      <c r="E13" s="27"/>
      <c r="F13" s="27"/>
      <c r="G13" s="27"/>
      <c r="H13" s="27"/>
      <c r="I13" s="27"/>
      <c r="J13" s="2"/>
      <c r="K13" s="26"/>
      <c r="L13" s="26"/>
      <c r="M13" s="26"/>
      <c r="N13" s="2"/>
      <c r="O13" s="2"/>
      <c r="P13" s="26"/>
      <c r="Q13" s="26"/>
      <c r="R13" s="26"/>
      <c r="S13" s="26"/>
      <c r="T13" s="2"/>
      <c r="U13" s="2"/>
      <c r="V13" s="26"/>
      <c r="W13" s="26"/>
      <c r="X13" s="26"/>
      <c r="Y13" s="2"/>
      <c r="Z13" s="2"/>
      <c r="AA13" s="27"/>
      <c r="AB13" s="27"/>
      <c r="AC13" s="27"/>
      <c r="AD13" s="2"/>
    </row>
    <row r="14" spans="1:30" ht="15.75" x14ac:dyDescent="0.25">
      <c r="A14" s="6"/>
      <c r="B14" s="28" t="s">
        <v>87</v>
      </c>
      <c r="C14" s="29">
        <v>3100</v>
      </c>
      <c r="D14" s="2"/>
      <c r="E14" s="27">
        <v>0</v>
      </c>
      <c r="F14" s="13">
        <v>0</v>
      </c>
      <c r="G14" s="27">
        <v>0</v>
      </c>
      <c r="H14" s="27">
        <v>0</v>
      </c>
      <c r="I14" s="19" t="str">
        <f t="shared" ref="I14:I60" si="0">IF(OR(H14=0,H14=""),"",G14/H14)</f>
        <v/>
      </c>
      <c r="J14" s="30"/>
      <c r="K14" s="13">
        <v>0</v>
      </c>
      <c r="L14" s="13">
        <v>0</v>
      </c>
      <c r="M14" s="13">
        <v>0</v>
      </c>
      <c r="N14" s="19" t="str">
        <f t="shared" ref="N14:N60" si="1">IF(OR(M14=0,M14=""),"",L14/M14)</f>
        <v/>
      </c>
      <c r="O14" s="30"/>
      <c r="P14" s="13">
        <v>0</v>
      </c>
      <c r="Q14" s="13"/>
      <c r="R14" s="13">
        <v>0</v>
      </c>
      <c r="S14" s="13">
        <v>0</v>
      </c>
      <c r="T14" s="19" t="str">
        <f t="shared" ref="T14:T60" si="2">IF(OR(S14=0,S14=""),"",R14/S14)</f>
        <v/>
      </c>
      <c r="U14" s="30"/>
      <c r="V14" s="31">
        <v>0</v>
      </c>
      <c r="W14" s="31">
        <v>0</v>
      </c>
      <c r="X14" s="31">
        <v>0</v>
      </c>
      <c r="Y14" s="19" t="str">
        <f t="shared" ref="Y14:Y60" si="3">IF(OR(X14=0,X14=""),"",W14/X14)</f>
        <v/>
      </c>
      <c r="Z14" s="30"/>
      <c r="AA14" s="13">
        <f>E14+K14+P14+V14</f>
        <v>0</v>
      </c>
      <c r="AB14" s="13">
        <f>G14+L14+R14+W14</f>
        <v>0</v>
      </c>
      <c r="AC14" s="13">
        <f>H14+M14+S14+X14</f>
        <v>0</v>
      </c>
      <c r="AD14" s="19" t="str">
        <f t="shared" ref="AD14:AD60" si="4">IF(OR(AC14=0,AC14=""),"",AB14/AC14)</f>
        <v/>
      </c>
    </row>
    <row r="15" spans="1:30" ht="15.75" x14ac:dyDescent="0.25">
      <c r="A15" s="6"/>
      <c r="B15" s="28" t="s">
        <v>88</v>
      </c>
      <c r="C15" s="32">
        <v>3200</v>
      </c>
      <c r="D15" s="2"/>
      <c r="E15" s="27">
        <v>0</v>
      </c>
      <c r="F15" s="10"/>
      <c r="G15" s="27">
        <v>0</v>
      </c>
      <c r="H15" s="27">
        <v>0</v>
      </c>
      <c r="I15" s="19" t="str">
        <f t="shared" si="0"/>
        <v/>
      </c>
      <c r="J15" s="33"/>
      <c r="K15" s="10">
        <v>0</v>
      </c>
      <c r="L15" s="10">
        <v>0</v>
      </c>
      <c r="M15" s="10">
        <v>98132.51</v>
      </c>
      <c r="N15" s="19">
        <f t="shared" si="1"/>
        <v>0</v>
      </c>
      <c r="O15" s="33"/>
      <c r="P15" s="13">
        <v>0</v>
      </c>
      <c r="Q15" s="10"/>
      <c r="R15" s="13">
        <v>0</v>
      </c>
      <c r="S15" s="13">
        <v>0</v>
      </c>
      <c r="T15" s="19" t="str">
        <f t="shared" si="2"/>
        <v/>
      </c>
      <c r="U15" s="33"/>
      <c r="V15" s="34">
        <v>0</v>
      </c>
      <c r="W15" s="34">
        <v>0</v>
      </c>
      <c r="X15" s="34">
        <v>0</v>
      </c>
      <c r="Y15" s="19" t="str">
        <f t="shared" si="3"/>
        <v/>
      </c>
      <c r="Z15" s="33"/>
      <c r="AA15" s="10">
        <f>E15+K15+P15+V15</f>
        <v>0</v>
      </c>
      <c r="AB15" s="10">
        <f>G15+L15+R15+W15</f>
        <v>0</v>
      </c>
      <c r="AC15" s="10">
        <f>H15+M15+S15+X15</f>
        <v>98132.51</v>
      </c>
      <c r="AD15" s="19">
        <f t="shared" si="4"/>
        <v>0</v>
      </c>
    </row>
    <row r="16" spans="1:30" ht="15.75" x14ac:dyDescent="0.25">
      <c r="A16" s="28" t="s">
        <v>53</v>
      </c>
      <c r="C16" s="29"/>
      <c r="D16" s="2"/>
      <c r="E16" s="27">
        <v>0</v>
      </c>
      <c r="F16" s="10"/>
      <c r="G16" s="27">
        <v>0</v>
      </c>
      <c r="H16" s="27">
        <v>0</v>
      </c>
      <c r="I16" s="19" t="str">
        <f t="shared" si="0"/>
        <v/>
      </c>
      <c r="J16" s="33"/>
      <c r="K16" s="10">
        <v>0</v>
      </c>
      <c r="L16" s="10">
        <v>0</v>
      </c>
      <c r="M16" s="10">
        <v>0</v>
      </c>
      <c r="N16" s="19" t="str">
        <f t="shared" si="1"/>
        <v/>
      </c>
      <c r="O16" s="33"/>
      <c r="P16" s="13">
        <v>0</v>
      </c>
      <c r="Q16" s="10"/>
      <c r="R16" s="13">
        <v>0</v>
      </c>
      <c r="S16" s="13">
        <v>0</v>
      </c>
      <c r="T16" s="19" t="str">
        <f t="shared" si="2"/>
        <v/>
      </c>
      <c r="U16" s="33"/>
      <c r="V16" s="34">
        <v>0</v>
      </c>
      <c r="W16" s="34">
        <v>0</v>
      </c>
      <c r="X16" s="34">
        <v>0</v>
      </c>
      <c r="Y16" s="19" t="str">
        <f t="shared" si="3"/>
        <v/>
      </c>
      <c r="Z16" s="33"/>
      <c r="AA16" s="10"/>
      <c r="AB16" s="10"/>
      <c r="AC16" s="10"/>
      <c r="AD16" s="19" t="str">
        <f t="shared" si="4"/>
        <v/>
      </c>
    </row>
    <row r="17" spans="1:30" ht="15.75" x14ac:dyDescent="0.25">
      <c r="A17" s="6"/>
      <c r="B17" s="28" t="s">
        <v>89</v>
      </c>
      <c r="C17" s="29">
        <v>3310</v>
      </c>
      <c r="D17" s="2"/>
      <c r="E17" s="27">
        <v>72797</v>
      </c>
      <c r="F17" s="10">
        <v>0</v>
      </c>
      <c r="G17" s="27">
        <v>363985</v>
      </c>
      <c r="H17" s="10">
        <v>963494</v>
      </c>
      <c r="I17" s="19">
        <f t="shared" si="0"/>
        <v>0.37777609409088175</v>
      </c>
      <c r="J17" s="33"/>
      <c r="K17" s="10">
        <v>0</v>
      </c>
      <c r="L17" s="10">
        <v>0</v>
      </c>
      <c r="M17" s="10">
        <v>0</v>
      </c>
      <c r="N17" s="19" t="str">
        <f t="shared" si="1"/>
        <v/>
      </c>
      <c r="O17" s="33"/>
      <c r="P17" s="13">
        <v>0</v>
      </c>
      <c r="Q17" s="10"/>
      <c r="R17" s="13">
        <v>0</v>
      </c>
      <c r="S17" s="13">
        <v>0</v>
      </c>
      <c r="T17" s="19" t="str">
        <f t="shared" si="2"/>
        <v/>
      </c>
      <c r="U17" s="33"/>
      <c r="V17" s="34">
        <v>0</v>
      </c>
      <c r="W17" s="34">
        <v>0</v>
      </c>
      <c r="X17" s="34">
        <v>0</v>
      </c>
      <c r="Y17" s="19" t="str">
        <f t="shared" si="3"/>
        <v/>
      </c>
      <c r="Z17" s="33"/>
      <c r="AA17" s="10">
        <f t="shared" ref="AA17:AA26" si="5">E17+K17+P17+V17</f>
        <v>72797</v>
      </c>
      <c r="AB17" s="10">
        <f t="shared" ref="AB17:AC26" si="6">G17+L17+R17+W17</f>
        <v>363985</v>
      </c>
      <c r="AC17" s="10">
        <f t="shared" si="6"/>
        <v>963494</v>
      </c>
      <c r="AD17" s="19">
        <f t="shared" si="4"/>
        <v>0.37777609409088175</v>
      </c>
    </row>
    <row r="18" spans="1:30" ht="15.75" x14ac:dyDescent="0.25">
      <c r="A18" s="6"/>
      <c r="B18" s="28" t="s">
        <v>90</v>
      </c>
      <c r="C18" s="29">
        <v>3397</v>
      </c>
      <c r="D18" s="2"/>
      <c r="E18" s="27">
        <v>0</v>
      </c>
      <c r="F18" s="10"/>
      <c r="G18" s="27">
        <v>0</v>
      </c>
      <c r="H18" s="10">
        <v>0</v>
      </c>
      <c r="I18" s="19" t="str">
        <f t="shared" si="0"/>
        <v/>
      </c>
      <c r="J18" s="33"/>
      <c r="K18" s="10">
        <v>0</v>
      </c>
      <c r="L18" s="10">
        <v>0</v>
      </c>
      <c r="M18" s="10">
        <v>0</v>
      </c>
      <c r="N18" s="19" t="str">
        <f t="shared" si="1"/>
        <v/>
      </c>
      <c r="O18" s="33"/>
      <c r="P18" s="13">
        <v>0</v>
      </c>
      <c r="Q18" s="10"/>
      <c r="R18" s="13">
        <v>0</v>
      </c>
      <c r="S18" s="13">
        <v>0</v>
      </c>
      <c r="T18" s="19" t="str">
        <f t="shared" si="2"/>
        <v/>
      </c>
      <c r="U18" s="33"/>
      <c r="V18" s="34">
        <v>0</v>
      </c>
      <c r="W18" s="34">
        <v>0</v>
      </c>
      <c r="X18" s="34">
        <v>0</v>
      </c>
      <c r="Y18" s="19" t="str">
        <f t="shared" si="3"/>
        <v/>
      </c>
      <c r="Z18" s="33"/>
      <c r="AA18" s="10">
        <f t="shared" si="5"/>
        <v>0</v>
      </c>
      <c r="AB18" s="10">
        <f t="shared" si="6"/>
        <v>0</v>
      </c>
      <c r="AC18" s="10">
        <f t="shared" si="6"/>
        <v>0</v>
      </c>
      <c r="AD18" s="19" t="str">
        <f t="shared" si="4"/>
        <v/>
      </c>
    </row>
    <row r="19" spans="1:30" ht="15.75" x14ac:dyDescent="0.25">
      <c r="A19" s="6"/>
      <c r="B19" s="28" t="s">
        <v>91</v>
      </c>
      <c r="C19" s="29">
        <v>3355</v>
      </c>
      <c r="D19" s="2"/>
      <c r="E19" s="27">
        <v>11594</v>
      </c>
      <c r="F19" s="10">
        <v>0</v>
      </c>
      <c r="G19" s="27">
        <v>57970</v>
      </c>
      <c r="H19" s="10">
        <v>160349</v>
      </c>
      <c r="I19" s="19">
        <f t="shared" si="0"/>
        <v>0.36152392593655092</v>
      </c>
      <c r="J19" s="33"/>
      <c r="K19" s="10">
        <v>0</v>
      </c>
      <c r="L19" s="10">
        <v>0</v>
      </c>
      <c r="M19" s="10">
        <v>0</v>
      </c>
      <c r="N19" s="19" t="str">
        <f t="shared" si="1"/>
        <v/>
      </c>
      <c r="O19" s="33"/>
      <c r="P19" s="13">
        <v>0</v>
      </c>
      <c r="Q19" s="10"/>
      <c r="R19" s="13">
        <v>0</v>
      </c>
      <c r="S19" s="13">
        <v>0</v>
      </c>
      <c r="T19" s="19" t="str">
        <f t="shared" si="2"/>
        <v/>
      </c>
      <c r="U19" s="33"/>
      <c r="V19" s="34">
        <v>0</v>
      </c>
      <c r="W19" s="34">
        <v>0</v>
      </c>
      <c r="X19" s="34">
        <v>0</v>
      </c>
      <c r="Y19" s="19" t="str">
        <f t="shared" si="3"/>
        <v/>
      </c>
      <c r="Z19" s="33"/>
      <c r="AA19" s="10">
        <f t="shared" si="5"/>
        <v>11594</v>
      </c>
      <c r="AB19" s="10">
        <f t="shared" si="6"/>
        <v>57970</v>
      </c>
      <c r="AC19" s="10">
        <f t="shared" si="6"/>
        <v>160349</v>
      </c>
      <c r="AD19" s="19">
        <f t="shared" si="4"/>
        <v>0.36152392593655092</v>
      </c>
    </row>
    <row r="20" spans="1:30" ht="15.75" x14ac:dyDescent="0.25">
      <c r="A20" s="6"/>
      <c r="B20" s="28" t="s">
        <v>92</v>
      </c>
      <c r="C20" s="29">
        <v>3361</v>
      </c>
      <c r="D20" s="2"/>
      <c r="E20" s="27">
        <v>0</v>
      </c>
      <c r="F20" s="10"/>
      <c r="G20" s="27">
        <v>0</v>
      </c>
      <c r="H20" s="10">
        <v>0</v>
      </c>
      <c r="I20" s="19" t="str">
        <f t="shared" si="0"/>
        <v/>
      </c>
      <c r="J20" s="33"/>
      <c r="K20" s="10">
        <v>0</v>
      </c>
      <c r="L20" s="10">
        <v>0</v>
      </c>
      <c r="M20" s="10">
        <v>0</v>
      </c>
      <c r="N20" s="19" t="str">
        <f t="shared" si="1"/>
        <v/>
      </c>
      <c r="O20" s="33"/>
      <c r="P20" s="13">
        <v>0</v>
      </c>
      <c r="Q20" s="10"/>
      <c r="R20" s="13">
        <v>0</v>
      </c>
      <c r="S20" s="13">
        <v>0</v>
      </c>
      <c r="T20" s="19" t="str">
        <f t="shared" si="2"/>
        <v/>
      </c>
      <c r="U20" s="33"/>
      <c r="V20" s="34">
        <v>0</v>
      </c>
      <c r="W20" s="34">
        <v>0</v>
      </c>
      <c r="X20" s="34">
        <v>0</v>
      </c>
      <c r="Y20" s="19" t="str">
        <f t="shared" si="3"/>
        <v/>
      </c>
      <c r="Z20" s="33"/>
      <c r="AA20" s="10">
        <f t="shared" si="5"/>
        <v>0</v>
      </c>
      <c r="AB20" s="10">
        <f t="shared" si="6"/>
        <v>0</v>
      </c>
      <c r="AC20" s="10">
        <f t="shared" si="6"/>
        <v>0</v>
      </c>
      <c r="AD20" s="19" t="str">
        <f t="shared" si="4"/>
        <v/>
      </c>
    </row>
    <row r="21" spans="1:30" ht="15.75" x14ac:dyDescent="0.25">
      <c r="A21" s="6"/>
      <c r="B21" s="28" t="s">
        <v>93</v>
      </c>
      <c r="C21" s="29" t="s">
        <v>54</v>
      </c>
      <c r="D21" s="2"/>
      <c r="E21" s="27">
        <v>0</v>
      </c>
      <c r="F21" s="10"/>
      <c r="G21" s="27">
        <v>0</v>
      </c>
      <c r="H21" s="10">
        <v>0</v>
      </c>
      <c r="I21" s="19" t="str">
        <f t="shared" si="0"/>
        <v/>
      </c>
      <c r="J21" s="33"/>
      <c r="K21" s="10">
        <v>0</v>
      </c>
      <c r="L21" s="10">
        <v>0</v>
      </c>
      <c r="M21" s="10">
        <v>0</v>
      </c>
      <c r="N21" s="19" t="str">
        <f t="shared" si="1"/>
        <v/>
      </c>
      <c r="O21" s="33"/>
      <c r="P21" s="13">
        <v>0</v>
      </c>
      <c r="Q21" s="10"/>
      <c r="R21" s="13">
        <v>0</v>
      </c>
      <c r="S21" s="13">
        <v>0</v>
      </c>
      <c r="T21" s="19" t="str">
        <f t="shared" si="2"/>
        <v/>
      </c>
      <c r="U21" s="33"/>
      <c r="V21" s="34">
        <v>0</v>
      </c>
      <c r="W21" s="34">
        <v>0</v>
      </c>
      <c r="X21" s="34">
        <v>0</v>
      </c>
      <c r="Y21" s="19" t="str">
        <f t="shared" si="3"/>
        <v/>
      </c>
      <c r="Z21" s="33"/>
      <c r="AA21" s="10">
        <f t="shared" si="5"/>
        <v>0</v>
      </c>
      <c r="AB21" s="10">
        <f t="shared" si="6"/>
        <v>0</v>
      </c>
      <c r="AC21" s="10">
        <f t="shared" si="6"/>
        <v>0</v>
      </c>
      <c r="AD21" s="19" t="str">
        <f t="shared" si="4"/>
        <v/>
      </c>
    </row>
    <row r="22" spans="1:30" ht="15.75" x14ac:dyDescent="0.25">
      <c r="A22" s="28" t="s">
        <v>55</v>
      </c>
      <c r="C22" s="29"/>
      <c r="D22" s="2"/>
      <c r="E22" s="27">
        <v>0</v>
      </c>
      <c r="F22" s="10"/>
      <c r="G22" s="27">
        <v>0</v>
      </c>
      <c r="H22" s="10">
        <v>0</v>
      </c>
      <c r="I22" s="19" t="str">
        <f t="shared" si="0"/>
        <v/>
      </c>
      <c r="J22" s="33"/>
      <c r="K22" s="10">
        <v>0</v>
      </c>
      <c r="L22" s="10">
        <v>0</v>
      </c>
      <c r="M22" s="10">
        <v>0</v>
      </c>
      <c r="N22" s="19" t="str">
        <f t="shared" si="1"/>
        <v/>
      </c>
      <c r="O22" s="33"/>
      <c r="P22" s="13">
        <v>0</v>
      </c>
      <c r="Q22" s="10"/>
      <c r="R22" s="13">
        <v>0</v>
      </c>
      <c r="S22" s="13">
        <v>0</v>
      </c>
      <c r="T22" s="19" t="str">
        <f t="shared" si="2"/>
        <v/>
      </c>
      <c r="U22" s="33"/>
      <c r="V22" s="34">
        <v>0</v>
      </c>
      <c r="W22" s="34">
        <v>0</v>
      </c>
      <c r="X22" s="34">
        <v>0</v>
      </c>
      <c r="Y22" s="19" t="str">
        <f t="shared" si="3"/>
        <v/>
      </c>
      <c r="Z22" s="33"/>
      <c r="AA22" s="10">
        <f t="shared" si="5"/>
        <v>0</v>
      </c>
      <c r="AB22" s="10">
        <f t="shared" si="6"/>
        <v>0</v>
      </c>
      <c r="AC22" s="10">
        <f t="shared" si="6"/>
        <v>0</v>
      </c>
      <c r="AD22" s="19" t="str">
        <f t="shared" si="4"/>
        <v/>
      </c>
    </row>
    <row r="23" spans="1:30" ht="15.75" x14ac:dyDescent="0.25">
      <c r="A23" s="2"/>
      <c r="B23" s="28" t="s">
        <v>94</v>
      </c>
      <c r="C23" s="29">
        <v>3430</v>
      </c>
      <c r="D23" s="2"/>
      <c r="E23" s="27">
        <v>0</v>
      </c>
      <c r="F23" s="10"/>
      <c r="G23" s="27">
        <v>0</v>
      </c>
      <c r="H23" s="10">
        <v>0</v>
      </c>
      <c r="I23" s="19" t="str">
        <f t="shared" si="0"/>
        <v/>
      </c>
      <c r="J23" s="31"/>
      <c r="K23" s="10">
        <v>0</v>
      </c>
      <c r="L23" s="10">
        <v>0</v>
      </c>
      <c r="M23" s="10">
        <v>0</v>
      </c>
      <c r="N23" s="19" t="str">
        <f t="shared" si="1"/>
        <v/>
      </c>
      <c r="O23" s="31"/>
      <c r="P23" s="13">
        <v>0</v>
      </c>
      <c r="Q23" s="10"/>
      <c r="R23" s="13">
        <v>0</v>
      </c>
      <c r="S23" s="13">
        <v>0</v>
      </c>
      <c r="T23" s="19" t="str">
        <f t="shared" si="2"/>
        <v/>
      </c>
      <c r="U23" s="31"/>
      <c r="V23" s="34">
        <v>0</v>
      </c>
      <c r="W23" s="34">
        <v>0</v>
      </c>
      <c r="X23" s="34">
        <v>0</v>
      </c>
      <c r="Y23" s="19" t="str">
        <f t="shared" si="3"/>
        <v/>
      </c>
      <c r="Z23" s="31"/>
      <c r="AA23" s="10">
        <f t="shared" si="5"/>
        <v>0</v>
      </c>
      <c r="AB23" s="10">
        <f t="shared" si="6"/>
        <v>0</v>
      </c>
      <c r="AC23" s="10">
        <f t="shared" si="6"/>
        <v>0</v>
      </c>
      <c r="AD23" s="19" t="str">
        <f t="shared" si="4"/>
        <v/>
      </c>
    </row>
    <row r="24" spans="1:30" ht="15.75" x14ac:dyDescent="0.25">
      <c r="A24" s="2"/>
      <c r="B24" s="28" t="s">
        <v>95</v>
      </c>
      <c r="C24" s="29">
        <v>3413</v>
      </c>
      <c r="D24" s="2"/>
      <c r="E24" s="27">
        <v>0</v>
      </c>
      <c r="F24" s="10"/>
      <c r="G24" s="27">
        <v>0</v>
      </c>
      <c r="H24" s="10">
        <v>0</v>
      </c>
      <c r="I24" s="19" t="str">
        <f t="shared" si="0"/>
        <v/>
      </c>
      <c r="J24" s="31"/>
      <c r="K24" s="10">
        <v>0</v>
      </c>
      <c r="L24" s="10">
        <v>0</v>
      </c>
      <c r="M24" s="10">
        <v>0</v>
      </c>
      <c r="N24" s="19" t="str">
        <f t="shared" si="1"/>
        <v/>
      </c>
      <c r="O24" s="31"/>
      <c r="P24" s="13">
        <v>0</v>
      </c>
      <c r="Q24" s="10"/>
      <c r="R24" s="13">
        <v>0</v>
      </c>
      <c r="S24" s="13">
        <v>0</v>
      </c>
      <c r="T24" s="19" t="str">
        <f t="shared" si="2"/>
        <v/>
      </c>
      <c r="U24" s="31"/>
      <c r="V24" s="34">
        <v>0</v>
      </c>
      <c r="W24" s="34">
        <v>0</v>
      </c>
      <c r="X24" s="34">
        <v>0</v>
      </c>
      <c r="Y24" s="19" t="str">
        <f t="shared" si="3"/>
        <v/>
      </c>
      <c r="Z24" s="31"/>
      <c r="AA24" s="10">
        <f t="shared" si="5"/>
        <v>0</v>
      </c>
      <c r="AB24" s="10">
        <f t="shared" si="6"/>
        <v>0</v>
      </c>
      <c r="AC24" s="10">
        <f t="shared" si="6"/>
        <v>0</v>
      </c>
      <c r="AD24" s="19" t="str">
        <f t="shared" si="4"/>
        <v/>
      </c>
    </row>
    <row r="25" spans="1:30" ht="21.75" customHeight="1" x14ac:dyDescent="0.25">
      <c r="A25" s="2"/>
      <c r="B25" s="28" t="s">
        <v>96</v>
      </c>
      <c r="C25" s="29" t="s">
        <v>56</v>
      </c>
      <c r="D25" s="2"/>
      <c r="E25" s="27">
        <v>0</v>
      </c>
      <c r="F25" s="10">
        <v>0</v>
      </c>
      <c r="G25" s="27">
        <v>0</v>
      </c>
      <c r="H25" s="10">
        <v>322803.45</v>
      </c>
      <c r="I25" s="19">
        <f t="shared" si="0"/>
        <v>0</v>
      </c>
      <c r="J25" s="31"/>
      <c r="K25" s="10">
        <v>0</v>
      </c>
      <c r="L25" s="10">
        <v>0</v>
      </c>
      <c r="M25" s="10">
        <v>0</v>
      </c>
      <c r="N25" s="19" t="str">
        <f t="shared" si="1"/>
        <v/>
      </c>
      <c r="O25" s="31"/>
      <c r="P25" s="10">
        <v>0</v>
      </c>
      <c r="Q25" s="10">
        <v>65275</v>
      </c>
      <c r="R25" s="10">
        <v>0</v>
      </c>
      <c r="S25" s="13">
        <v>0</v>
      </c>
      <c r="T25" s="19" t="str">
        <f t="shared" si="2"/>
        <v/>
      </c>
      <c r="U25" s="31"/>
      <c r="V25" s="34">
        <v>0</v>
      </c>
      <c r="W25" s="34">
        <v>0</v>
      </c>
      <c r="X25" s="34">
        <v>0</v>
      </c>
      <c r="Y25" s="19" t="str">
        <f t="shared" si="3"/>
        <v/>
      </c>
      <c r="Z25" s="31"/>
      <c r="AA25" s="10">
        <f t="shared" si="5"/>
        <v>0</v>
      </c>
      <c r="AB25" s="10">
        <f t="shared" si="6"/>
        <v>0</v>
      </c>
      <c r="AC25" s="10">
        <f t="shared" si="6"/>
        <v>322803.45</v>
      </c>
      <c r="AD25" s="19">
        <f t="shared" si="4"/>
        <v>0</v>
      </c>
    </row>
    <row r="26" spans="1:30" ht="20.25" customHeight="1" x14ac:dyDescent="0.25">
      <c r="A26" s="2" t="s">
        <v>97</v>
      </c>
      <c r="B26" s="28"/>
      <c r="C26" s="29">
        <v>3700</v>
      </c>
      <c r="D26" s="2"/>
      <c r="E26" s="27"/>
      <c r="F26" s="10"/>
      <c r="G26" s="27"/>
      <c r="H26" s="10"/>
      <c r="I26" s="19"/>
      <c r="J26" s="31"/>
      <c r="K26" s="10"/>
      <c r="L26" s="10"/>
      <c r="M26" s="10"/>
      <c r="N26" s="19"/>
      <c r="O26" s="31"/>
      <c r="P26" s="10">
        <v>50000</v>
      </c>
      <c r="Q26" s="10"/>
      <c r="R26" s="10">
        <v>155275</v>
      </c>
      <c r="S26" s="13">
        <v>0</v>
      </c>
      <c r="T26" s="19" t="str">
        <f t="shared" si="2"/>
        <v/>
      </c>
      <c r="U26" s="31"/>
      <c r="V26" s="34">
        <v>0</v>
      </c>
      <c r="W26" s="34">
        <v>0</v>
      </c>
      <c r="X26" s="34">
        <v>0</v>
      </c>
      <c r="Y26" s="19" t="str">
        <f t="shared" si="3"/>
        <v/>
      </c>
      <c r="Z26" s="31"/>
      <c r="AA26" s="10">
        <f t="shared" si="5"/>
        <v>50000</v>
      </c>
      <c r="AB26" s="10">
        <f t="shared" si="6"/>
        <v>155275</v>
      </c>
      <c r="AC26" s="10">
        <v>0</v>
      </c>
      <c r="AD26" s="19" t="str">
        <f t="shared" si="4"/>
        <v/>
      </c>
    </row>
    <row r="27" spans="1:30" ht="14.25" customHeight="1" x14ac:dyDescent="0.25">
      <c r="A27" s="2"/>
      <c r="B27" s="28"/>
      <c r="C27" s="29"/>
      <c r="D27" s="2"/>
      <c r="E27" s="27"/>
      <c r="F27" s="10"/>
      <c r="G27" s="27"/>
      <c r="H27" s="10"/>
      <c r="I27" s="19"/>
      <c r="J27" s="31"/>
      <c r="K27" s="10"/>
      <c r="L27" s="10"/>
      <c r="M27" s="10"/>
      <c r="N27" s="19"/>
      <c r="O27" s="31"/>
      <c r="P27" s="10"/>
      <c r="Q27" s="10"/>
      <c r="R27" s="10"/>
      <c r="S27" s="13"/>
      <c r="T27" s="19"/>
      <c r="U27" s="31"/>
      <c r="V27" s="34"/>
      <c r="W27" s="34"/>
      <c r="X27" s="34"/>
      <c r="Y27" s="19"/>
      <c r="Z27" s="31"/>
      <c r="AA27" s="10"/>
      <c r="AB27" s="10"/>
      <c r="AC27" s="10"/>
      <c r="AD27" s="19"/>
    </row>
    <row r="28" spans="1:30" ht="15.75" x14ac:dyDescent="0.25">
      <c r="A28" s="6" t="s">
        <v>57</v>
      </c>
      <c r="B28" s="2"/>
      <c r="C28" s="2"/>
      <c r="D28" s="2"/>
      <c r="E28" s="35">
        <f>SUM(E14:E27)</f>
        <v>84391</v>
      </c>
      <c r="F28" s="35">
        <f t="shared" ref="F28:H28" si="7">SUM(F14:F27)</f>
        <v>0</v>
      </c>
      <c r="G28" s="35">
        <f t="shared" si="7"/>
        <v>421955</v>
      </c>
      <c r="H28" s="35">
        <f t="shared" si="7"/>
        <v>1446646.45</v>
      </c>
      <c r="I28" s="36">
        <f t="shared" si="0"/>
        <v>0.29167803923342844</v>
      </c>
      <c r="J28" s="37"/>
      <c r="K28" s="35">
        <f t="shared" ref="K28" si="8">SUM(K14:K27)</f>
        <v>0</v>
      </c>
      <c r="L28" s="35">
        <f t="shared" ref="L28" si="9">SUM(L14:L27)</f>
        <v>0</v>
      </c>
      <c r="M28" s="35">
        <f t="shared" ref="M28" si="10">SUM(M14:M27)</f>
        <v>98132.51</v>
      </c>
      <c r="N28" s="36">
        <f t="shared" si="1"/>
        <v>0</v>
      </c>
      <c r="O28" s="37"/>
      <c r="P28" s="35">
        <f t="shared" ref="P28" si="11">SUM(P14:P27)</f>
        <v>50000</v>
      </c>
      <c r="Q28" s="35">
        <f t="shared" ref="Q28" si="12">SUM(Q14:Q27)</f>
        <v>65275</v>
      </c>
      <c r="R28" s="35">
        <f t="shared" ref="R28" si="13">SUM(R14:R27)</f>
        <v>155275</v>
      </c>
      <c r="S28" s="35">
        <f t="shared" ref="S28" si="14">SUM(S14:S27)</f>
        <v>0</v>
      </c>
      <c r="T28" s="36" t="str">
        <f t="shared" si="2"/>
        <v/>
      </c>
      <c r="U28" s="37"/>
      <c r="V28" s="35">
        <f t="shared" ref="V28" si="15">SUM(V14:V27)</f>
        <v>0</v>
      </c>
      <c r="W28" s="35">
        <f t="shared" ref="W28" si="16">SUM(W14:W27)</f>
        <v>0</v>
      </c>
      <c r="X28" s="35">
        <f t="shared" ref="X28" si="17">SUM(X14:X27)</f>
        <v>0</v>
      </c>
      <c r="Y28" s="35" t="str">
        <f t="shared" si="3"/>
        <v/>
      </c>
      <c r="Z28" s="37"/>
      <c r="AA28" s="35">
        <f t="shared" ref="AA28" si="18">SUM(AA14:AA27)</f>
        <v>134391</v>
      </c>
      <c r="AB28" s="35">
        <f t="shared" ref="AB28" si="19">SUM(AB14:AB27)</f>
        <v>577230</v>
      </c>
      <c r="AC28" s="35">
        <f t="shared" ref="AC28" si="20">SUM(AC14:AC27)</f>
        <v>1544778.96</v>
      </c>
      <c r="AD28" s="36">
        <f t="shared" si="4"/>
        <v>0.37366510999088182</v>
      </c>
    </row>
    <row r="29" spans="1:30" ht="15.75" x14ac:dyDescent="0.25">
      <c r="A29" s="2"/>
      <c r="B29" s="2"/>
      <c r="C29" s="2"/>
      <c r="D29" s="2"/>
      <c r="E29" s="39"/>
      <c r="F29" s="39"/>
      <c r="G29" s="39"/>
      <c r="H29" s="39"/>
      <c r="I29" s="19" t="str">
        <f t="shared" si="0"/>
        <v/>
      </c>
      <c r="J29" s="31"/>
      <c r="K29" s="13"/>
      <c r="L29" s="13"/>
      <c r="M29" s="13"/>
      <c r="N29" s="19" t="str">
        <f t="shared" si="1"/>
        <v/>
      </c>
      <c r="O29" s="31"/>
      <c r="P29" s="13"/>
      <c r="Q29" s="13"/>
      <c r="R29" s="13"/>
      <c r="S29" s="13"/>
      <c r="T29" s="19" t="str">
        <f t="shared" si="2"/>
        <v/>
      </c>
      <c r="U29" s="31"/>
      <c r="V29" s="31"/>
      <c r="W29" s="31"/>
      <c r="X29" s="31"/>
      <c r="Y29" s="19" t="str">
        <f t="shared" si="3"/>
        <v/>
      </c>
      <c r="Z29" s="31"/>
      <c r="AA29" s="13"/>
      <c r="AB29" s="13"/>
      <c r="AC29" s="13"/>
      <c r="AD29" s="19" t="str">
        <f t="shared" si="4"/>
        <v/>
      </c>
    </row>
    <row r="30" spans="1:30" ht="15.75" x14ac:dyDescent="0.25">
      <c r="A30" s="6" t="s">
        <v>58</v>
      </c>
      <c r="B30" s="2"/>
      <c r="C30" s="2"/>
      <c r="D30" s="2"/>
      <c r="E30" s="39"/>
      <c r="F30" s="39"/>
      <c r="G30" s="39"/>
      <c r="H30" s="39"/>
      <c r="I30" s="19" t="str">
        <f t="shared" si="0"/>
        <v/>
      </c>
      <c r="J30" s="31"/>
      <c r="K30" s="13"/>
      <c r="L30" s="13"/>
      <c r="M30" s="13"/>
      <c r="N30" s="19" t="str">
        <f t="shared" si="1"/>
        <v/>
      </c>
      <c r="O30" s="31"/>
      <c r="P30" s="13"/>
      <c r="Q30" s="13"/>
      <c r="R30" s="13"/>
      <c r="S30" s="13"/>
      <c r="T30" s="19" t="str">
        <f t="shared" si="2"/>
        <v/>
      </c>
      <c r="U30" s="31"/>
      <c r="V30" s="31"/>
      <c r="W30" s="31"/>
      <c r="X30" s="31"/>
      <c r="Y30" s="19" t="str">
        <f t="shared" si="3"/>
        <v/>
      </c>
      <c r="Z30" s="31"/>
      <c r="AA30" s="13"/>
      <c r="AB30" s="13"/>
      <c r="AC30" s="13"/>
      <c r="AD30" s="19" t="str">
        <f t="shared" si="4"/>
        <v/>
      </c>
    </row>
    <row r="31" spans="1:30" ht="15.75" x14ac:dyDescent="0.25">
      <c r="A31" s="2" t="s">
        <v>59</v>
      </c>
      <c r="B31" s="2"/>
      <c r="C31" s="2"/>
      <c r="D31" s="2"/>
      <c r="E31" s="27">
        <v>0</v>
      </c>
      <c r="F31" s="13"/>
      <c r="G31" s="27">
        <v>0</v>
      </c>
      <c r="H31" s="13"/>
      <c r="I31" s="19" t="str">
        <f t="shared" si="0"/>
        <v/>
      </c>
      <c r="J31" s="31"/>
      <c r="K31" s="13"/>
      <c r="L31" s="13"/>
      <c r="M31" s="13"/>
      <c r="N31" s="19" t="str">
        <f t="shared" si="1"/>
        <v/>
      </c>
      <c r="O31" s="31"/>
      <c r="P31" s="13"/>
      <c r="Q31" s="13"/>
      <c r="R31" s="13"/>
      <c r="S31" s="13"/>
      <c r="T31" s="19" t="str">
        <f t="shared" si="2"/>
        <v/>
      </c>
      <c r="U31" s="31"/>
      <c r="V31" s="31"/>
      <c r="W31" s="31"/>
      <c r="X31" s="31"/>
      <c r="Y31" s="19" t="str">
        <f t="shared" si="3"/>
        <v/>
      </c>
      <c r="Z31" s="31"/>
      <c r="AA31" s="13"/>
      <c r="AB31" s="13"/>
      <c r="AC31" s="13"/>
      <c r="AD31" s="19" t="str">
        <f t="shared" si="4"/>
        <v/>
      </c>
    </row>
    <row r="32" spans="1:30" ht="15.75" x14ac:dyDescent="0.25">
      <c r="A32" s="2"/>
      <c r="B32" s="40" t="s">
        <v>60</v>
      </c>
      <c r="C32" s="29">
        <v>5000</v>
      </c>
      <c r="D32" s="40"/>
      <c r="E32" s="27">
        <v>26320.010000000002</v>
      </c>
      <c r="F32" s="10">
        <v>68848.289999999994</v>
      </c>
      <c r="G32" s="27">
        <v>245254.85</v>
      </c>
      <c r="H32" s="10">
        <v>601111.01</v>
      </c>
      <c r="I32" s="19">
        <f t="shared" si="0"/>
        <v>0.40800259173426218</v>
      </c>
      <c r="J32" s="31"/>
      <c r="K32" s="10">
        <v>0</v>
      </c>
      <c r="L32" s="10">
        <v>0</v>
      </c>
      <c r="M32" s="10">
        <v>221.98999999999069</v>
      </c>
      <c r="N32" s="19">
        <f t="shared" si="1"/>
        <v>0</v>
      </c>
      <c r="O32" s="31"/>
      <c r="P32" s="10">
        <v>0</v>
      </c>
      <c r="Q32" s="10"/>
      <c r="R32" s="10">
        <v>0</v>
      </c>
      <c r="S32" s="10">
        <v>0</v>
      </c>
      <c r="T32" s="19" t="str">
        <f t="shared" si="2"/>
        <v/>
      </c>
      <c r="U32" s="31"/>
      <c r="V32" s="34">
        <v>0</v>
      </c>
      <c r="W32" s="34">
        <v>0</v>
      </c>
      <c r="X32" s="34">
        <v>0</v>
      </c>
      <c r="Y32" s="19" t="str">
        <f t="shared" si="3"/>
        <v/>
      </c>
      <c r="Z32" s="31"/>
      <c r="AA32" s="10">
        <f t="shared" ref="AA32:AA38" si="21">E32+K32+P32+V32</f>
        <v>26320.010000000002</v>
      </c>
      <c r="AB32" s="10">
        <f t="shared" ref="AB32:AC46" si="22">G32+L32+R32+W32</f>
        <v>245254.85</v>
      </c>
      <c r="AC32" s="10">
        <f t="shared" si="22"/>
        <v>601333</v>
      </c>
      <c r="AD32" s="19">
        <f t="shared" si="4"/>
        <v>0.40785197220175845</v>
      </c>
    </row>
    <row r="33" spans="1:30" ht="15.75" x14ac:dyDescent="0.25">
      <c r="A33" s="2"/>
      <c r="B33" s="40" t="s">
        <v>61</v>
      </c>
      <c r="C33" s="29">
        <v>6000</v>
      </c>
      <c r="D33" s="40"/>
      <c r="E33" s="27">
        <v>0</v>
      </c>
      <c r="F33" s="10">
        <v>0</v>
      </c>
      <c r="G33" s="27">
        <v>0</v>
      </c>
      <c r="H33" s="10">
        <v>7164</v>
      </c>
      <c r="I33" s="19">
        <f t="shared" si="0"/>
        <v>0</v>
      </c>
      <c r="J33" s="31"/>
      <c r="K33" s="10">
        <v>0</v>
      </c>
      <c r="L33" s="10">
        <v>0</v>
      </c>
      <c r="M33" s="10">
        <v>0</v>
      </c>
      <c r="N33" s="19" t="str">
        <f t="shared" si="1"/>
        <v/>
      </c>
      <c r="O33" s="31"/>
      <c r="P33" s="10">
        <v>0</v>
      </c>
      <c r="Q33" s="10"/>
      <c r="R33" s="10">
        <v>0</v>
      </c>
      <c r="S33" s="10">
        <v>0</v>
      </c>
      <c r="T33" s="19" t="str">
        <f t="shared" si="2"/>
        <v/>
      </c>
      <c r="U33" s="31"/>
      <c r="V33" s="34">
        <v>0</v>
      </c>
      <c r="W33" s="34">
        <v>0</v>
      </c>
      <c r="X33" s="34">
        <v>0</v>
      </c>
      <c r="Y33" s="19" t="str">
        <f t="shared" si="3"/>
        <v/>
      </c>
      <c r="Z33" s="31"/>
      <c r="AA33" s="10">
        <f t="shared" si="21"/>
        <v>0</v>
      </c>
      <c r="AB33" s="10">
        <f t="shared" si="22"/>
        <v>0</v>
      </c>
      <c r="AC33" s="10">
        <f t="shared" si="22"/>
        <v>7164</v>
      </c>
      <c r="AD33" s="19">
        <f t="shared" si="4"/>
        <v>0</v>
      </c>
    </row>
    <row r="34" spans="1:30" ht="15.75" x14ac:dyDescent="0.25">
      <c r="A34" s="2"/>
      <c r="B34" s="40" t="s">
        <v>62</v>
      </c>
      <c r="C34" s="29">
        <v>7100</v>
      </c>
      <c r="D34" s="40"/>
      <c r="E34" s="27">
        <v>3750</v>
      </c>
      <c r="F34" s="10">
        <v>2655.83</v>
      </c>
      <c r="G34" s="27">
        <v>30096.04</v>
      </c>
      <c r="H34" s="10">
        <v>12120</v>
      </c>
      <c r="I34" s="19">
        <f t="shared" si="0"/>
        <v>2.4831716171617164</v>
      </c>
      <c r="J34" s="31"/>
      <c r="K34" s="10">
        <v>0</v>
      </c>
      <c r="L34" s="10">
        <v>0</v>
      </c>
      <c r="M34" s="10">
        <v>0</v>
      </c>
      <c r="N34" s="19" t="str">
        <f t="shared" si="1"/>
        <v/>
      </c>
      <c r="O34" s="31"/>
      <c r="P34" s="10">
        <v>0</v>
      </c>
      <c r="Q34" s="10"/>
      <c r="R34" s="10">
        <v>0</v>
      </c>
      <c r="S34" s="10">
        <v>0</v>
      </c>
      <c r="T34" s="19" t="str">
        <f t="shared" si="2"/>
        <v/>
      </c>
      <c r="U34" s="31"/>
      <c r="V34" s="34">
        <v>0</v>
      </c>
      <c r="W34" s="34">
        <v>0</v>
      </c>
      <c r="X34" s="34">
        <v>0</v>
      </c>
      <c r="Y34" s="19" t="str">
        <f t="shared" si="3"/>
        <v/>
      </c>
      <c r="Z34" s="31"/>
      <c r="AA34" s="10">
        <f t="shared" si="21"/>
        <v>3750</v>
      </c>
      <c r="AB34" s="10">
        <f t="shared" si="22"/>
        <v>30096.04</v>
      </c>
      <c r="AC34" s="10">
        <f t="shared" si="22"/>
        <v>12120</v>
      </c>
      <c r="AD34" s="19">
        <f t="shared" si="4"/>
        <v>2.4831716171617164</v>
      </c>
    </row>
    <row r="35" spans="1:30" ht="15.75" x14ac:dyDescent="0.25">
      <c r="A35" s="2"/>
      <c r="B35" s="40" t="s">
        <v>63</v>
      </c>
      <c r="C35" s="29">
        <v>7200</v>
      </c>
      <c r="D35" s="40"/>
      <c r="E35" s="27">
        <v>15617.32</v>
      </c>
      <c r="F35" s="10">
        <v>14129.31</v>
      </c>
      <c r="G35" s="27">
        <v>42106.64</v>
      </c>
      <c r="H35" s="10">
        <v>0</v>
      </c>
      <c r="I35" s="19" t="str">
        <f t="shared" si="0"/>
        <v/>
      </c>
      <c r="J35" s="31"/>
      <c r="K35" s="10">
        <v>0</v>
      </c>
      <c r="L35" s="10">
        <v>0</v>
      </c>
      <c r="M35" s="10">
        <v>0</v>
      </c>
      <c r="N35" s="19" t="str">
        <f t="shared" si="1"/>
        <v/>
      </c>
      <c r="O35" s="31"/>
      <c r="P35" s="10">
        <v>0</v>
      </c>
      <c r="Q35" s="10"/>
      <c r="R35" s="10">
        <v>0</v>
      </c>
      <c r="S35" s="10">
        <v>0</v>
      </c>
      <c r="T35" s="19" t="str">
        <f t="shared" si="2"/>
        <v/>
      </c>
      <c r="U35" s="31"/>
      <c r="V35" s="34">
        <v>0</v>
      </c>
      <c r="W35" s="34">
        <v>0</v>
      </c>
      <c r="X35" s="34">
        <v>0</v>
      </c>
      <c r="Y35" s="19" t="str">
        <f t="shared" si="3"/>
        <v/>
      </c>
      <c r="Z35" s="31"/>
      <c r="AA35" s="10">
        <f t="shared" si="21"/>
        <v>15617.32</v>
      </c>
      <c r="AB35" s="10">
        <f t="shared" si="22"/>
        <v>42106.64</v>
      </c>
      <c r="AC35" s="10">
        <f t="shared" si="22"/>
        <v>0</v>
      </c>
      <c r="AD35" s="19" t="str">
        <f t="shared" si="4"/>
        <v/>
      </c>
    </row>
    <row r="36" spans="1:30" ht="15.75" x14ac:dyDescent="0.25">
      <c r="A36" s="2"/>
      <c r="B36" s="40" t="s">
        <v>64</v>
      </c>
      <c r="C36" s="29">
        <v>7300</v>
      </c>
      <c r="D36" s="40"/>
      <c r="E36" s="27">
        <v>22737.739999999998</v>
      </c>
      <c r="F36" s="10">
        <v>14129.31</v>
      </c>
      <c r="G36" s="27">
        <v>81244.160000000018</v>
      </c>
      <c r="H36" s="10">
        <v>152328</v>
      </c>
      <c r="I36" s="19">
        <f t="shared" si="0"/>
        <v>0.53335013917336282</v>
      </c>
      <c r="J36" s="31"/>
      <c r="K36" s="10">
        <v>0</v>
      </c>
      <c r="L36" s="10">
        <v>0</v>
      </c>
      <c r="M36" s="10">
        <v>0</v>
      </c>
      <c r="N36" s="19" t="str">
        <f t="shared" si="1"/>
        <v/>
      </c>
      <c r="O36" s="31"/>
      <c r="P36" s="10">
        <v>0</v>
      </c>
      <c r="Q36" s="10"/>
      <c r="R36" s="10">
        <v>0</v>
      </c>
      <c r="S36" s="10">
        <v>0</v>
      </c>
      <c r="T36" s="19" t="str">
        <f t="shared" si="2"/>
        <v/>
      </c>
      <c r="U36" s="31"/>
      <c r="V36" s="34">
        <v>0</v>
      </c>
      <c r="W36" s="34">
        <v>0</v>
      </c>
      <c r="X36" s="34">
        <v>0</v>
      </c>
      <c r="Y36" s="19" t="str">
        <f t="shared" si="3"/>
        <v/>
      </c>
      <c r="Z36" s="31"/>
      <c r="AA36" s="10">
        <f t="shared" si="21"/>
        <v>22737.739999999998</v>
      </c>
      <c r="AB36" s="10">
        <f t="shared" si="22"/>
        <v>81244.160000000018</v>
      </c>
      <c r="AC36" s="10">
        <f t="shared" si="22"/>
        <v>152328</v>
      </c>
      <c r="AD36" s="19">
        <f t="shared" si="4"/>
        <v>0.53335013917336282</v>
      </c>
    </row>
    <row r="37" spans="1:30" ht="15.75" x14ac:dyDescent="0.25">
      <c r="A37" s="2"/>
      <c r="B37" s="40" t="s">
        <v>65</v>
      </c>
      <c r="C37" s="29">
        <v>7400</v>
      </c>
      <c r="D37" s="40"/>
      <c r="E37" s="27">
        <v>0</v>
      </c>
      <c r="F37" s="10">
        <v>0</v>
      </c>
      <c r="G37" s="27">
        <v>0</v>
      </c>
      <c r="H37" s="10">
        <v>0</v>
      </c>
      <c r="I37" s="19" t="str">
        <f t="shared" si="0"/>
        <v/>
      </c>
      <c r="J37" s="31"/>
      <c r="K37" s="10">
        <v>0</v>
      </c>
      <c r="L37" s="10">
        <v>0</v>
      </c>
      <c r="M37" s="10">
        <v>0</v>
      </c>
      <c r="N37" s="19" t="str">
        <f t="shared" si="1"/>
        <v/>
      </c>
      <c r="O37" s="31"/>
      <c r="P37" s="10">
        <v>0</v>
      </c>
      <c r="Q37" s="10"/>
      <c r="R37" s="10">
        <v>0</v>
      </c>
      <c r="S37" s="10">
        <v>0</v>
      </c>
      <c r="T37" s="19" t="str">
        <f t="shared" si="2"/>
        <v/>
      </c>
      <c r="U37" s="31"/>
      <c r="V37" s="34">
        <v>0</v>
      </c>
      <c r="W37" s="34">
        <v>0</v>
      </c>
      <c r="X37" s="34">
        <v>0</v>
      </c>
      <c r="Y37" s="19" t="str">
        <f t="shared" si="3"/>
        <v/>
      </c>
      <c r="Z37" s="31"/>
      <c r="AA37" s="10">
        <f t="shared" si="21"/>
        <v>0</v>
      </c>
      <c r="AB37" s="10">
        <f t="shared" si="22"/>
        <v>0</v>
      </c>
      <c r="AC37" s="10">
        <f t="shared" si="22"/>
        <v>0</v>
      </c>
      <c r="AD37" s="19" t="str">
        <f t="shared" si="4"/>
        <v/>
      </c>
    </row>
    <row r="38" spans="1:30" ht="15.75" x14ac:dyDescent="0.25">
      <c r="A38" s="2"/>
      <c r="B38" s="40" t="s">
        <v>66</v>
      </c>
      <c r="C38" s="29">
        <v>7500</v>
      </c>
      <c r="D38" s="40"/>
      <c r="E38" s="27">
        <v>4250</v>
      </c>
      <c r="F38" s="10"/>
      <c r="G38" s="27">
        <v>21200</v>
      </c>
      <c r="H38" s="10">
        <v>223453.31</v>
      </c>
      <c r="I38" s="19">
        <f t="shared" si="0"/>
        <v>9.4874405753935798E-2</v>
      </c>
      <c r="J38" s="31"/>
      <c r="K38" s="10">
        <v>0</v>
      </c>
      <c r="L38" s="10">
        <v>0</v>
      </c>
      <c r="M38" s="10">
        <v>0</v>
      </c>
      <c r="N38" s="19" t="str">
        <f t="shared" si="1"/>
        <v/>
      </c>
      <c r="O38" s="31"/>
      <c r="P38" s="10">
        <v>0</v>
      </c>
      <c r="Q38" s="10"/>
      <c r="R38" s="10">
        <v>0</v>
      </c>
      <c r="S38" s="10">
        <v>0</v>
      </c>
      <c r="T38" s="19" t="str">
        <f t="shared" si="2"/>
        <v/>
      </c>
      <c r="U38" s="31"/>
      <c r="V38" s="34">
        <v>0</v>
      </c>
      <c r="W38" s="34">
        <v>0</v>
      </c>
      <c r="X38" s="34">
        <v>0</v>
      </c>
      <c r="Y38" s="19" t="str">
        <f t="shared" si="3"/>
        <v/>
      </c>
      <c r="Z38" s="31"/>
      <c r="AA38" s="10">
        <f t="shared" si="21"/>
        <v>4250</v>
      </c>
      <c r="AB38" s="10">
        <f t="shared" si="22"/>
        <v>21200</v>
      </c>
      <c r="AC38" s="10">
        <f t="shared" si="22"/>
        <v>223453.31</v>
      </c>
      <c r="AD38" s="19">
        <f t="shared" si="4"/>
        <v>9.4874405753935798E-2</v>
      </c>
    </row>
    <row r="39" spans="1:30" ht="15.75" x14ac:dyDescent="0.25">
      <c r="A39" s="2"/>
      <c r="B39" s="40" t="s">
        <v>67</v>
      </c>
      <c r="C39" s="29">
        <v>7600</v>
      </c>
      <c r="D39" s="40"/>
      <c r="E39" s="27">
        <v>19460</v>
      </c>
      <c r="F39" s="10">
        <v>0</v>
      </c>
      <c r="G39" s="27">
        <v>33628.5</v>
      </c>
      <c r="H39" s="10">
        <v>0</v>
      </c>
      <c r="I39" s="19" t="str">
        <f t="shared" si="0"/>
        <v/>
      </c>
      <c r="J39" s="31"/>
      <c r="K39" s="10">
        <v>0</v>
      </c>
      <c r="L39" s="10">
        <v>0</v>
      </c>
      <c r="M39" s="10">
        <v>97910.52</v>
      </c>
      <c r="N39" s="19">
        <f t="shared" si="1"/>
        <v>0</v>
      </c>
      <c r="O39" s="31"/>
      <c r="P39" s="10">
        <v>0</v>
      </c>
      <c r="Q39" s="10"/>
      <c r="R39" s="10">
        <v>0</v>
      </c>
      <c r="S39" s="10">
        <v>0</v>
      </c>
      <c r="T39" s="19" t="str">
        <f t="shared" si="2"/>
        <v/>
      </c>
      <c r="U39" s="31"/>
      <c r="V39" s="34">
        <v>0</v>
      </c>
      <c r="W39" s="34">
        <v>0</v>
      </c>
      <c r="X39" s="34">
        <v>0</v>
      </c>
      <c r="Y39" s="19" t="str">
        <f t="shared" si="3"/>
        <v/>
      </c>
      <c r="Z39" s="31"/>
      <c r="AA39" s="10">
        <f>E39+K39+P38+V39</f>
        <v>19460</v>
      </c>
      <c r="AB39" s="10">
        <f t="shared" si="22"/>
        <v>33628.5</v>
      </c>
      <c r="AC39" s="10">
        <f t="shared" si="22"/>
        <v>97910.52</v>
      </c>
      <c r="AD39" s="19">
        <f t="shared" si="4"/>
        <v>0.34346156061677541</v>
      </c>
    </row>
    <row r="40" spans="1:30" ht="15.75" x14ac:dyDescent="0.25">
      <c r="A40" s="2"/>
      <c r="B40" s="40" t="s">
        <v>68</v>
      </c>
      <c r="C40" s="29">
        <v>7700</v>
      </c>
      <c r="D40" s="40"/>
      <c r="E40" s="27">
        <v>425</v>
      </c>
      <c r="F40" s="10">
        <v>5275</v>
      </c>
      <c r="G40" s="27">
        <v>425</v>
      </c>
      <c r="H40" s="10">
        <v>0</v>
      </c>
      <c r="I40" s="19" t="str">
        <f t="shared" si="0"/>
        <v/>
      </c>
      <c r="J40" s="31"/>
      <c r="K40" s="10">
        <v>0</v>
      </c>
      <c r="L40" s="10">
        <v>0</v>
      </c>
      <c r="M40" s="10">
        <v>0</v>
      </c>
      <c r="N40" s="19" t="str">
        <f t="shared" si="1"/>
        <v/>
      </c>
      <c r="O40" s="31"/>
      <c r="P40" s="10">
        <v>0</v>
      </c>
      <c r="Q40" s="10"/>
      <c r="R40" s="10">
        <v>0</v>
      </c>
      <c r="S40" s="10">
        <v>0</v>
      </c>
      <c r="T40" s="19" t="str">
        <f t="shared" si="2"/>
        <v/>
      </c>
      <c r="U40" s="31"/>
      <c r="V40" s="34">
        <v>0</v>
      </c>
      <c r="W40" s="34">
        <v>0</v>
      </c>
      <c r="X40" s="34">
        <v>0</v>
      </c>
      <c r="Y40" s="19" t="str">
        <f t="shared" si="3"/>
        <v/>
      </c>
      <c r="Z40" s="31"/>
      <c r="AA40" s="10">
        <f t="shared" ref="AA40:AA46" si="23">E40+K40+P40+V40</f>
        <v>425</v>
      </c>
      <c r="AB40" s="10">
        <f t="shared" si="22"/>
        <v>425</v>
      </c>
      <c r="AC40" s="10">
        <f t="shared" si="22"/>
        <v>0</v>
      </c>
      <c r="AD40" s="19" t="str">
        <f t="shared" si="4"/>
        <v/>
      </c>
    </row>
    <row r="41" spans="1:30" ht="15.75" x14ac:dyDescent="0.25">
      <c r="A41" s="2"/>
      <c r="B41" s="40" t="s">
        <v>69</v>
      </c>
      <c r="C41" s="29">
        <v>7800</v>
      </c>
      <c r="D41" s="40"/>
      <c r="E41" s="27">
        <v>0</v>
      </c>
      <c r="F41" s="10">
        <v>0</v>
      </c>
      <c r="G41" s="27">
        <v>0</v>
      </c>
      <c r="H41" s="10">
        <v>25920</v>
      </c>
      <c r="I41" s="19">
        <f t="shared" si="0"/>
        <v>0</v>
      </c>
      <c r="J41" s="31"/>
      <c r="K41" s="10">
        <v>0</v>
      </c>
      <c r="L41" s="10">
        <v>0</v>
      </c>
      <c r="M41" s="10">
        <v>0</v>
      </c>
      <c r="N41" s="19" t="str">
        <f t="shared" si="1"/>
        <v/>
      </c>
      <c r="O41" s="31"/>
      <c r="P41" s="10">
        <v>0</v>
      </c>
      <c r="Q41" s="10"/>
      <c r="R41" s="10">
        <v>0</v>
      </c>
      <c r="S41" s="10">
        <v>0</v>
      </c>
      <c r="T41" s="19" t="str">
        <f t="shared" si="2"/>
        <v/>
      </c>
      <c r="U41" s="31"/>
      <c r="V41" s="34">
        <v>0</v>
      </c>
      <c r="W41" s="34">
        <v>0</v>
      </c>
      <c r="X41" s="34">
        <v>0</v>
      </c>
      <c r="Y41" s="19" t="str">
        <f t="shared" si="3"/>
        <v/>
      </c>
      <c r="Z41" s="31"/>
      <c r="AA41" s="10">
        <f t="shared" si="23"/>
        <v>0</v>
      </c>
      <c r="AB41" s="10">
        <f t="shared" si="22"/>
        <v>0</v>
      </c>
      <c r="AC41" s="10">
        <f t="shared" si="22"/>
        <v>25920</v>
      </c>
      <c r="AD41" s="19">
        <f t="shared" si="4"/>
        <v>0</v>
      </c>
    </row>
    <row r="42" spans="1:30" ht="15.75" x14ac:dyDescent="0.25">
      <c r="A42" s="2"/>
      <c r="B42" s="40" t="s">
        <v>70</v>
      </c>
      <c r="C42" s="29">
        <v>7900</v>
      </c>
      <c r="D42" s="40"/>
      <c r="E42" s="27">
        <v>39952.86</v>
      </c>
      <c r="F42" s="10">
        <v>792.29</v>
      </c>
      <c r="G42" s="27">
        <v>100636.56</v>
      </c>
      <c r="H42" s="10">
        <v>133200</v>
      </c>
      <c r="I42" s="19">
        <f t="shared" si="0"/>
        <v>0.75552972972972976</v>
      </c>
      <c r="J42" s="31"/>
      <c r="K42" s="10">
        <v>0</v>
      </c>
      <c r="L42" s="10">
        <v>0</v>
      </c>
      <c r="M42" s="10">
        <v>0</v>
      </c>
      <c r="N42" s="19" t="str">
        <f t="shared" si="1"/>
        <v/>
      </c>
      <c r="O42" s="31"/>
      <c r="P42" s="10">
        <v>0</v>
      </c>
      <c r="Q42" s="10"/>
      <c r="R42" s="10">
        <v>0</v>
      </c>
      <c r="S42" s="10">
        <v>0</v>
      </c>
      <c r="T42" s="19" t="str">
        <f t="shared" si="2"/>
        <v/>
      </c>
      <c r="U42" s="31"/>
      <c r="V42" s="34">
        <v>0</v>
      </c>
      <c r="W42" s="34">
        <v>0</v>
      </c>
      <c r="X42" s="34">
        <v>0</v>
      </c>
      <c r="Y42" s="19" t="str">
        <f t="shared" si="3"/>
        <v/>
      </c>
      <c r="Z42" s="31"/>
      <c r="AA42" s="10">
        <f t="shared" si="23"/>
        <v>39952.86</v>
      </c>
      <c r="AB42" s="10">
        <f t="shared" si="22"/>
        <v>100636.56</v>
      </c>
      <c r="AC42" s="10">
        <f t="shared" si="22"/>
        <v>133200</v>
      </c>
      <c r="AD42" s="19">
        <f t="shared" si="4"/>
        <v>0.75552972972972976</v>
      </c>
    </row>
    <row r="43" spans="1:30" ht="15.75" x14ac:dyDescent="0.25">
      <c r="A43" s="2"/>
      <c r="B43" s="40" t="s">
        <v>71</v>
      </c>
      <c r="C43" s="29">
        <v>8100</v>
      </c>
      <c r="D43" s="40"/>
      <c r="E43" s="27">
        <v>0</v>
      </c>
      <c r="F43" s="10">
        <v>0</v>
      </c>
      <c r="G43" s="27">
        <v>0</v>
      </c>
      <c r="H43" s="10">
        <v>9000</v>
      </c>
      <c r="I43" s="19">
        <f t="shared" si="0"/>
        <v>0</v>
      </c>
      <c r="J43" s="31"/>
      <c r="K43" s="10">
        <v>0</v>
      </c>
      <c r="L43" s="10">
        <v>0</v>
      </c>
      <c r="M43" s="10">
        <v>0</v>
      </c>
      <c r="N43" s="19" t="str">
        <f t="shared" si="1"/>
        <v/>
      </c>
      <c r="O43" s="31"/>
      <c r="P43" s="10">
        <v>0</v>
      </c>
      <c r="Q43" s="10"/>
      <c r="R43" s="10">
        <v>0</v>
      </c>
      <c r="S43" s="10">
        <v>0</v>
      </c>
      <c r="T43" s="19" t="str">
        <f t="shared" si="2"/>
        <v/>
      </c>
      <c r="U43" s="31"/>
      <c r="V43" s="34">
        <v>0</v>
      </c>
      <c r="W43" s="34">
        <v>0</v>
      </c>
      <c r="X43" s="34">
        <v>0</v>
      </c>
      <c r="Y43" s="19" t="str">
        <f t="shared" si="3"/>
        <v/>
      </c>
      <c r="Z43" s="31"/>
      <c r="AA43" s="10">
        <f t="shared" si="23"/>
        <v>0</v>
      </c>
      <c r="AB43" s="10">
        <f t="shared" si="22"/>
        <v>0</v>
      </c>
      <c r="AC43" s="10">
        <f t="shared" si="22"/>
        <v>9000</v>
      </c>
      <c r="AD43" s="19">
        <f t="shared" si="4"/>
        <v>0</v>
      </c>
    </row>
    <row r="44" spans="1:30" ht="15.75" x14ac:dyDescent="0.25">
      <c r="A44" s="2"/>
      <c r="B44" s="40" t="s">
        <v>72</v>
      </c>
      <c r="C44" s="29">
        <v>8200</v>
      </c>
      <c r="D44" s="40"/>
      <c r="E44" s="27">
        <v>135</v>
      </c>
      <c r="F44" s="10">
        <v>0</v>
      </c>
      <c r="G44" s="27">
        <v>7014.5</v>
      </c>
      <c r="H44" s="10">
        <v>2800</v>
      </c>
      <c r="I44" s="19">
        <f t="shared" si="0"/>
        <v>2.5051785714285715</v>
      </c>
      <c r="J44" s="31"/>
      <c r="K44" s="10">
        <v>0</v>
      </c>
      <c r="L44" s="10">
        <v>0</v>
      </c>
      <c r="M44" s="10">
        <v>0</v>
      </c>
      <c r="N44" s="19" t="str">
        <f t="shared" si="1"/>
        <v/>
      </c>
      <c r="O44" s="31"/>
      <c r="P44" s="10">
        <v>0</v>
      </c>
      <c r="Q44" s="10"/>
      <c r="R44" s="10">
        <v>0</v>
      </c>
      <c r="S44" s="10">
        <v>0</v>
      </c>
      <c r="T44" s="19" t="str">
        <f t="shared" si="2"/>
        <v/>
      </c>
      <c r="U44" s="31"/>
      <c r="V44" s="34">
        <v>0</v>
      </c>
      <c r="W44" s="34">
        <v>0</v>
      </c>
      <c r="X44" s="34">
        <v>0</v>
      </c>
      <c r="Y44" s="19" t="str">
        <f t="shared" si="3"/>
        <v/>
      </c>
      <c r="Z44" s="31"/>
      <c r="AA44" s="10">
        <f t="shared" si="23"/>
        <v>135</v>
      </c>
      <c r="AB44" s="10">
        <f t="shared" si="22"/>
        <v>7014.5</v>
      </c>
      <c r="AC44" s="10">
        <f t="shared" si="22"/>
        <v>2800</v>
      </c>
      <c r="AD44" s="19">
        <f t="shared" si="4"/>
        <v>2.5051785714285715</v>
      </c>
    </row>
    <row r="45" spans="1:30" ht="15.75" x14ac:dyDescent="0.25">
      <c r="A45" s="2"/>
      <c r="B45" s="40" t="s">
        <v>73</v>
      </c>
      <c r="C45" s="29">
        <v>9100</v>
      </c>
      <c r="D45" s="40"/>
      <c r="E45" s="27">
        <v>0</v>
      </c>
      <c r="F45" s="10"/>
      <c r="G45" s="27">
        <v>0</v>
      </c>
      <c r="H45" s="10">
        <v>0</v>
      </c>
      <c r="I45" s="19" t="str">
        <f t="shared" si="0"/>
        <v/>
      </c>
      <c r="J45" s="31"/>
      <c r="K45" s="10">
        <v>0</v>
      </c>
      <c r="L45" s="10">
        <v>0</v>
      </c>
      <c r="M45" s="10">
        <v>0</v>
      </c>
      <c r="N45" s="19" t="str">
        <f t="shared" si="1"/>
        <v/>
      </c>
      <c r="O45" s="31"/>
      <c r="P45" s="10">
        <v>0</v>
      </c>
      <c r="Q45" s="10"/>
      <c r="R45" s="10">
        <v>0</v>
      </c>
      <c r="S45" s="10">
        <v>0</v>
      </c>
      <c r="T45" s="19" t="str">
        <f t="shared" si="2"/>
        <v/>
      </c>
      <c r="U45" s="31"/>
      <c r="V45" s="34">
        <v>0</v>
      </c>
      <c r="W45" s="34">
        <v>0</v>
      </c>
      <c r="X45" s="34">
        <v>0</v>
      </c>
      <c r="Y45" s="19" t="str">
        <f t="shared" si="3"/>
        <v/>
      </c>
      <c r="Z45" s="31"/>
      <c r="AA45" s="10">
        <f t="shared" si="23"/>
        <v>0</v>
      </c>
      <c r="AB45" s="10">
        <f t="shared" si="22"/>
        <v>0</v>
      </c>
      <c r="AC45" s="10">
        <f t="shared" si="22"/>
        <v>0</v>
      </c>
      <c r="AD45" s="19" t="str">
        <f t="shared" si="4"/>
        <v/>
      </c>
    </row>
    <row r="46" spans="1:30" ht="15.75" x14ac:dyDescent="0.25">
      <c r="A46" s="2"/>
      <c r="B46" s="40" t="s">
        <v>74</v>
      </c>
      <c r="C46" s="29">
        <v>9200</v>
      </c>
      <c r="D46" s="40"/>
      <c r="E46" s="27">
        <v>0</v>
      </c>
      <c r="F46" s="10"/>
      <c r="G46" s="27">
        <v>0</v>
      </c>
      <c r="H46" s="10">
        <v>0</v>
      </c>
      <c r="I46" s="19" t="str">
        <f t="shared" si="0"/>
        <v/>
      </c>
      <c r="J46" s="31"/>
      <c r="K46" s="10">
        <v>0</v>
      </c>
      <c r="L46" s="10">
        <v>0</v>
      </c>
      <c r="M46" s="10">
        <v>0</v>
      </c>
      <c r="N46" s="19" t="str">
        <f t="shared" si="1"/>
        <v/>
      </c>
      <c r="O46" s="31"/>
      <c r="P46" s="10">
        <v>0</v>
      </c>
      <c r="Q46" s="10">
        <v>0</v>
      </c>
      <c r="R46" s="10">
        <f>P46+Q46</f>
        <v>0</v>
      </c>
      <c r="S46" s="10">
        <v>264000</v>
      </c>
      <c r="T46" s="19">
        <f t="shared" si="2"/>
        <v>0</v>
      </c>
      <c r="U46" s="31"/>
      <c r="V46" s="34">
        <v>0</v>
      </c>
      <c r="W46" s="34">
        <v>0</v>
      </c>
      <c r="X46" s="34">
        <v>0</v>
      </c>
      <c r="Y46" s="19" t="str">
        <f t="shared" si="3"/>
        <v/>
      </c>
      <c r="Z46" s="31"/>
      <c r="AA46" s="10">
        <f t="shared" si="23"/>
        <v>0</v>
      </c>
      <c r="AB46" s="10">
        <f t="shared" si="22"/>
        <v>0</v>
      </c>
      <c r="AC46" s="10">
        <f t="shared" si="22"/>
        <v>264000</v>
      </c>
      <c r="AD46" s="19">
        <f t="shared" si="4"/>
        <v>0</v>
      </c>
    </row>
    <row r="47" spans="1:30" ht="15.75" x14ac:dyDescent="0.25">
      <c r="A47" s="6" t="s">
        <v>75</v>
      </c>
      <c r="B47" s="2"/>
      <c r="C47" s="2"/>
      <c r="D47" s="2"/>
      <c r="E47" s="35">
        <f>SUM(E32:E46)</f>
        <v>132647.93</v>
      </c>
      <c r="F47" s="35"/>
      <c r="G47" s="35">
        <f>SUM(G32:G46)</f>
        <v>561606.25</v>
      </c>
      <c r="H47" s="35">
        <f>SUM(H32:H46)</f>
        <v>1167096.3200000001</v>
      </c>
      <c r="I47" s="36">
        <f t="shared" si="0"/>
        <v>0.48119957228551624</v>
      </c>
      <c r="J47" s="41"/>
      <c r="K47" s="35">
        <f>SUM(K32:K46)</f>
        <v>0</v>
      </c>
      <c r="L47" s="35">
        <f>SUM(L32:L46)</f>
        <v>0</v>
      </c>
      <c r="M47" s="35">
        <f>SUM(M32:M46)</f>
        <v>98132.51</v>
      </c>
      <c r="N47" s="36">
        <f t="shared" si="1"/>
        <v>0</v>
      </c>
      <c r="O47" s="41"/>
      <c r="P47" s="35">
        <f>SUM(P32:P46)</f>
        <v>0</v>
      </c>
      <c r="Q47" s="35"/>
      <c r="R47" s="35">
        <f>SUM(R32:R46)</f>
        <v>0</v>
      </c>
      <c r="S47" s="35">
        <f>SUM(S32:S46)</f>
        <v>264000</v>
      </c>
      <c r="T47" s="36">
        <f t="shared" si="2"/>
        <v>0</v>
      </c>
      <c r="U47" s="41"/>
      <c r="V47" s="38">
        <f>SUM(V32:V46)</f>
        <v>0</v>
      </c>
      <c r="W47" s="38">
        <f>SUM(W32:W46)</f>
        <v>0</v>
      </c>
      <c r="X47" s="38">
        <f>SUM(X32:X46)</f>
        <v>0</v>
      </c>
      <c r="Y47" s="36" t="str">
        <f t="shared" si="3"/>
        <v/>
      </c>
      <c r="Z47" s="41"/>
      <c r="AA47" s="35">
        <f>SUM(AA32:AA46)</f>
        <v>132647.93</v>
      </c>
      <c r="AB47" s="35">
        <f>SUM(AB32:AB46)</f>
        <v>561606.25</v>
      </c>
      <c r="AC47" s="35">
        <f>SUM(AC32:AC46)</f>
        <v>1529228.83</v>
      </c>
      <c r="AD47" s="36">
        <f t="shared" si="4"/>
        <v>0.36724801349710362</v>
      </c>
    </row>
    <row r="48" spans="1:30" ht="15.75" x14ac:dyDescent="0.25">
      <c r="A48" s="6" t="s">
        <v>76</v>
      </c>
      <c r="B48" s="2"/>
      <c r="C48" s="2"/>
      <c r="D48" s="2"/>
      <c r="E48" s="42">
        <f>E28-E47</f>
        <v>-48256.929999999993</v>
      </c>
      <c r="F48" s="42"/>
      <c r="G48" s="42">
        <f>G28-G47</f>
        <v>-139651.25</v>
      </c>
      <c r="H48" s="42">
        <f>H28-H47</f>
        <v>279550.12999999989</v>
      </c>
      <c r="I48" s="36">
        <f t="shared" si="0"/>
        <v>-0.49955709196057269</v>
      </c>
      <c r="J48" s="41"/>
      <c r="K48" s="42">
        <f>K28-K47</f>
        <v>0</v>
      </c>
      <c r="L48" s="42">
        <f>L28-L47</f>
        <v>0</v>
      </c>
      <c r="M48" s="42">
        <f>M28-M47</f>
        <v>0</v>
      </c>
      <c r="N48" s="36" t="str">
        <f t="shared" si="1"/>
        <v/>
      </c>
      <c r="O48" s="41"/>
      <c r="P48" s="42">
        <f>P28-P47</f>
        <v>50000</v>
      </c>
      <c r="Q48" s="42"/>
      <c r="R48" s="42">
        <f>R28-R47</f>
        <v>155275</v>
      </c>
      <c r="S48" s="42">
        <f>S28-S47</f>
        <v>-264000</v>
      </c>
      <c r="T48" s="36">
        <f t="shared" si="2"/>
        <v>-0.58816287878787876</v>
      </c>
      <c r="U48" s="41"/>
      <c r="V48" s="43">
        <f>V28-V47</f>
        <v>0</v>
      </c>
      <c r="W48" s="43">
        <f>W28-W47</f>
        <v>0</v>
      </c>
      <c r="X48" s="43">
        <f>X28-X47</f>
        <v>0</v>
      </c>
      <c r="Y48" s="36" t="str">
        <f t="shared" si="3"/>
        <v/>
      </c>
      <c r="Z48" s="41"/>
      <c r="AA48" s="42">
        <f>AA28-AA47</f>
        <v>1743.070000000007</v>
      </c>
      <c r="AB48" s="42">
        <f>AB28-AB47</f>
        <v>15623.75</v>
      </c>
      <c r="AC48" s="42">
        <f>AC28-AC47</f>
        <v>15550.129999999888</v>
      </c>
      <c r="AD48" s="36">
        <f t="shared" si="4"/>
        <v>1.0047343655647967</v>
      </c>
    </row>
    <row r="49" spans="1:30" ht="15.75" x14ac:dyDescent="0.25">
      <c r="A49" s="2"/>
      <c r="B49" s="2"/>
      <c r="C49" s="2"/>
      <c r="D49" s="2"/>
      <c r="E49" s="13"/>
      <c r="F49" s="13"/>
      <c r="G49" s="13"/>
      <c r="H49" s="13"/>
      <c r="I49" s="19" t="str">
        <f t="shared" si="0"/>
        <v/>
      </c>
      <c r="J49" s="31"/>
      <c r="K49" s="13"/>
      <c r="L49" s="13"/>
      <c r="M49" s="13"/>
      <c r="N49" s="19" t="str">
        <f t="shared" si="1"/>
        <v/>
      </c>
      <c r="O49" s="31"/>
      <c r="P49" s="13"/>
      <c r="Q49" s="13"/>
      <c r="R49" s="13"/>
      <c r="S49" s="13"/>
      <c r="T49" s="19" t="str">
        <f t="shared" si="2"/>
        <v/>
      </c>
      <c r="U49" s="31"/>
      <c r="V49" s="31"/>
      <c r="W49" s="31"/>
      <c r="X49" s="31"/>
      <c r="Y49" s="19" t="str">
        <f t="shared" si="3"/>
        <v/>
      </c>
      <c r="Z49" s="31"/>
      <c r="AA49" s="13"/>
      <c r="AB49" s="13"/>
      <c r="AC49" s="13"/>
      <c r="AD49" s="19" t="str">
        <f t="shared" si="4"/>
        <v/>
      </c>
    </row>
    <row r="50" spans="1:30" ht="15.75" x14ac:dyDescent="0.25">
      <c r="A50" s="6" t="s">
        <v>77</v>
      </c>
      <c r="B50" s="2"/>
      <c r="C50" s="2"/>
      <c r="D50" s="2"/>
      <c r="E50" s="13"/>
      <c r="F50" s="13"/>
      <c r="G50" s="13"/>
      <c r="H50" s="13"/>
      <c r="I50" s="19" t="str">
        <f t="shared" si="0"/>
        <v/>
      </c>
      <c r="J50" s="31"/>
      <c r="K50" s="13"/>
      <c r="L50" s="13"/>
      <c r="M50" s="13"/>
      <c r="N50" s="19" t="str">
        <f t="shared" si="1"/>
        <v/>
      </c>
      <c r="O50" s="31"/>
      <c r="P50" s="13"/>
      <c r="Q50" s="13"/>
      <c r="R50" s="13"/>
      <c r="S50" s="13"/>
      <c r="T50" s="19" t="str">
        <f t="shared" si="2"/>
        <v/>
      </c>
      <c r="U50" s="31"/>
      <c r="V50" s="31"/>
      <c r="W50" s="31"/>
      <c r="X50" s="31"/>
      <c r="Y50" s="19" t="str">
        <f t="shared" si="3"/>
        <v/>
      </c>
      <c r="Z50" s="31"/>
      <c r="AA50" s="13"/>
      <c r="AB50" s="13"/>
      <c r="AC50" s="13"/>
      <c r="AD50" s="19" t="str">
        <f t="shared" si="4"/>
        <v/>
      </c>
    </row>
    <row r="51" spans="1:30" ht="15.75" x14ac:dyDescent="0.25">
      <c r="B51" s="2" t="s">
        <v>78</v>
      </c>
      <c r="C51" s="9">
        <v>3600</v>
      </c>
      <c r="D51" s="2"/>
      <c r="E51" s="13">
        <v>50000</v>
      </c>
      <c r="F51" s="13"/>
      <c r="G51" s="13">
        <v>165275</v>
      </c>
      <c r="H51" s="10">
        <v>0</v>
      </c>
      <c r="I51" s="19" t="str">
        <f t="shared" si="0"/>
        <v/>
      </c>
      <c r="J51" s="31"/>
      <c r="K51" s="10">
        <v>0</v>
      </c>
      <c r="L51" s="10">
        <v>0</v>
      </c>
      <c r="M51" s="10">
        <v>0</v>
      </c>
      <c r="N51" s="19" t="str">
        <f t="shared" si="1"/>
        <v/>
      </c>
      <c r="O51" s="31"/>
      <c r="P51" s="10">
        <f>IF(P48&gt;0,0,-P48)</f>
        <v>0</v>
      </c>
      <c r="Q51" s="10">
        <v>0</v>
      </c>
      <c r="R51" s="10">
        <f>IF(R48&gt;0,0,-R48)</f>
        <v>0</v>
      </c>
      <c r="S51" s="10">
        <v>0</v>
      </c>
      <c r="T51" s="19" t="str">
        <f t="shared" si="2"/>
        <v/>
      </c>
      <c r="U51" s="31"/>
      <c r="V51" s="34">
        <f>IF(V48&lt;0,-V48,0)</f>
        <v>0</v>
      </c>
      <c r="W51" s="34">
        <f>IF(W48&lt;0,-W48,0)</f>
        <v>0</v>
      </c>
      <c r="X51" s="34">
        <v>0</v>
      </c>
      <c r="Y51" s="19" t="str">
        <f t="shared" si="3"/>
        <v/>
      </c>
      <c r="Z51" s="31"/>
      <c r="AA51" s="10">
        <f t="shared" ref="AA51" si="24">E51+K51+P51+V51</f>
        <v>50000</v>
      </c>
      <c r="AB51" s="10">
        <f t="shared" ref="AB51" si="25">G51+L51+R51+W51</f>
        <v>165275</v>
      </c>
      <c r="AC51" s="10">
        <f>H51+M51+S51+X51</f>
        <v>0</v>
      </c>
      <c r="AD51" s="19" t="str">
        <f t="shared" si="4"/>
        <v/>
      </c>
    </row>
    <row r="52" spans="1:30" ht="15.75" x14ac:dyDescent="0.25">
      <c r="B52" s="2" t="s">
        <v>79</v>
      </c>
      <c r="C52" s="9">
        <v>9700</v>
      </c>
      <c r="D52" s="2"/>
      <c r="E52" s="10">
        <v>0</v>
      </c>
      <c r="F52" s="10">
        <v>0</v>
      </c>
      <c r="G52" s="10">
        <v>0</v>
      </c>
      <c r="H52" s="10">
        <f>-X51-M51</f>
        <v>0</v>
      </c>
      <c r="I52" s="19" t="str">
        <f t="shared" si="0"/>
        <v/>
      </c>
      <c r="J52" s="31"/>
      <c r="K52" s="10">
        <v>0</v>
      </c>
      <c r="L52" s="10">
        <v>0</v>
      </c>
      <c r="M52" s="10">
        <v>0</v>
      </c>
      <c r="N52" s="19" t="str">
        <f t="shared" si="1"/>
        <v/>
      </c>
      <c r="O52" s="31"/>
      <c r="P52" s="13">
        <v>-50000</v>
      </c>
      <c r="Q52" s="13"/>
      <c r="R52" s="13">
        <v>-165275</v>
      </c>
      <c r="S52" s="10">
        <v>0</v>
      </c>
      <c r="T52" s="19" t="str">
        <f t="shared" si="2"/>
        <v/>
      </c>
      <c r="U52" s="31"/>
      <c r="V52" s="34">
        <f>IF(V48&gt;0,V48,0)</f>
        <v>0</v>
      </c>
      <c r="W52" s="34">
        <f>IF(W48&gt;0,W48,0)</f>
        <v>0</v>
      </c>
      <c r="X52" s="34">
        <v>0</v>
      </c>
      <c r="Y52" s="19" t="str">
        <f t="shared" si="3"/>
        <v/>
      </c>
      <c r="Z52" s="31"/>
      <c r="AA52" s="10">
        <f>E52+K52+P52+V52</f>
        <v>-50000</v>
      </c>
      <c r="AB52" s="10">
        <f>G52+L52+R52+W52</f>
        <v>-165275</v>
      </c>
      <c r="AC52" s="10">
        <f>H52+M52+S52+X52</f>
        <v>0</v>
      </c>
      <c r="AD52" s="19" t="str">
        <f t="shared" si="4"/>
        <v/>
      </c>
    </row>
    <row r="53" spans="1:30" ht="15.75" x14ac:dyDescent="0.25">
      <c r="A53" s="6" t="s">
        <v>80</v>
      </c>
      <c r="B53" s="2"/>
      <c r="C53" s="2"/>
      <c r="D53" s="2"/>
      <c r="E53" s="35">
        <f>SUM(E51:E52)</f>
        <v>50000</v>
      </c>
      <c r="F53" s="35"/>
      <c r="G53" s="35">
        <f>SUM(G51:G52)</f>
        <v>165275</v>
      </c>
      <c r="H53" s="35">
        <f>SUM(H51:H52)</f>
        <v>0</v>
      </c>
      <c r="I53" s="36" t="str">
        <f t="shared" si="0"/>
        <v/>
      </c>
      <c r="J53" s="41"/>
      <c r="K53" s="35">
        <f>SUM(K51:K52)</f>
        <v>0</v>
      </c>
      <c r="L53" s="35">
        <f>SUM(L51:L52)</f>
        <v>0</v>
      </c>
      <c r="M53" s="35">
        <f>SUM(M51:M52)</f>
        <v>0</v>
      </c>
      <c r="N53" s="36" t="str">
        <f t="shared" si="1"/>
        <v/>
      </c>
      <c r="O53" s="41"/>
      <c r="P53" s="35">
        <f>SUM(P51:P52)</f>
        <v>-50000</v>
      </c>
      <c r="Q53" s="35"/>
      <c r="R53" s="35">
        <f>SUM(R51:R52)</f>
        <v>-165275</v>
      </c>
      <c r="S53" s="35">
        <f>SUM(S51:S52)</f>
        <v>0</v>
      </c>
      <c r="T53" s="36" t="str">
        <f t="shared" si="2"/>
        <v/>
      </c>
      <c r="U53" s="41"/>
      <c r="V53" s="38">
        <f>SUM(V51:V52)</f>
        <v>0</v>
      </c>
      <c r="W53" s="38">
        <f>SUM(W51:W52)</f>
        <v>0</v>
      </c>
      <c r="X53" s="38">
        <f>SUM(X51:X52)</f>
        <v>0</v>
      </c>
      <c r="Y53" s="36" t="str">
        <f t="shared" si="3"/>
        <v/>
      </c>
      <c r="Z53" s="41"/>
      <c r="AA53" s="35">
        <f>SUM(AA51:AA52)</f>
        <v>0</v>
      </c>
      <c r="AB53" s="35">
        <f>SUM(AB51:AB52)</f>
        <v>0</v>
      </c>
      <c r="AC53" s="35">
        <f>SUM(AC51:AC52)</f>
        <v>0</v>
      </c>
      <c r="AD53" s="36" t="str">
        <f t="shared" si="4"/>
        <v/>
      </c>
    </row>
    <row r="54" spans="1:30" ht="15.75" x14ac:dyDescent="0.25">
      <c r="A54" s="2"/>
      <c r="B54" s="2"/>
      <c r="C54" s="2"/>
      <c r="D54" s="2"/>
      <c r="E54" s="13"/>
      <c r="F54" s="13"/>
      <c r="G54" s="13"/>
      <c r="H54" s="13"/>
      <c r="I54" s="19" t="str">
        <f t="shared" si="0"/>
        <v/>
      </c>
      <c r="J54" s="31"/>
      <c r="K54" s="13"/>
      <c r="L54" s="13"/>
      <c r="M54" s="13"/>
      <c r="N54" s="19" t="str">
        <f t="shared" si="1"/>
        <v/>
      </c>
      <c r="O54" s="31"/>
      <c r="P54" s="13"/>
      <c r="Q54" s="13"/>
      <c r="R54" s="13"/>
      <c r="S54" s="13"/>
      <c r="T54" s="19" t="str">
        <f t="shared" si="2"/>
        <v/>
      </c>
      <c r="U54" s="31"/>
      <c r="V54" s="31"/>
      <c r="W54" s="31"/>
      <c r="X54" s="31"/>
      <c r="Y54" s="19" t="str">
        <f t="shared" si="3"/>
        <v/>
      </c>
      <c r="Z54" s="31"/>
      <c r="AA54" s="13"/>
      <c r="AB54" s="13"/>
      <c r="AC54" s="13"/>
      <c r="AD54" s="19" t="str">
        <f t="shared" si="4"/>
        <v/>
      </c>
    </row>
    <row r="55" spans="1:30" ht="15.75" x14ac:dyDescent="0.25">
      <c r="A55" s="6" t="s">
        <v>81</v>
      </c>
      <c r="B55" s="2"/>
      <c r="C55" s="2"/>
      <c r="D55" s="2"/>
      <c r="E55" s="13">
        <f>E48+E53</f>
        <v>1743.070000000007</v>
      </c>
      <c r="F55" s="13">
        <v>0</v>
      </c>
      <c r="G55" s="13">
        <f>G48+G53</f>
        <v>25623.75</v>
      </c>
      <c r="H55" s="13">
        <f>H48+H53</f>
        <v>279550.12999999989</v>
      </c>
      <c r="I55" s="19">
        <f t="shared" si="0"/>
        <v>9.1660662078747776E-2</v>
      </c>
      <c r="J55" s="31"/>
      <c r="K55" s="13">
        <f>K48+K53</f>
        <v>0</v>
      </c>
      <c r="L55" s="13">
        <f>L48+L53</f>
        <v>0</v>
      </c>
      <c r="M55" s="13">
        <f>M48+M53</f>
        <v>0</v>
      </c>
      <c r="N55" s="19" t="str">
        <f t="shared" si="1"/>
        <v/>
      </c>
      <c r="O55" s="31"/>
      <c r="P55" s="13">
        <v>0</v>
      </c>
      <c r="Q55" s="13"/>
      <c r="R55" s="13">
        <v>0</v>
      </c>
      <c r="S55" s="13">
        <f>S48</f>
        <v>-264000</v>
      </c>
      <c r="T55" s="19">
        <f t="shared" si="2"/>
        <v>0</v>
      </c>
      <c r="U55" s="31"/>
      <c r="V55" s="31"/>
      <c r="W55" s="31">
        <f>W48+W53</f>
        <v>0</v>
      </c>
      <c r="X55" s="31">
        <f>X48+X53</f>
        <v>0</v>
      </c>
      <c r="Y55" s="19" t="str">
        <f t="shared" si="3"/>
        <v/>
      </c>
      <c r="Z55" s="31"/>
      <c r="AA55" s="13">
        <f>E55+K55+P55+V55</f>
        <v>1743.070000000007</v>
      </c>
      <c r="AB55" s="13">
        <f t="shared" ref="AB55:AC57" si="26">G55+L55+R55+W55</f>
        <v>25623.75</v>
      </c>
      <c r="AC55" s="13">
        <f t="shared" si="26"/>
        <v>15550.129999999888</v>
      </c>
      <c r="AD55" s="19">
        <f t="shared" si="4"/>
        <v>1.6478158060415047</v>
      </c>
    </row>
    <row r="56" spans="1:30" ht="15.75" x14ac:dyDescent="0.25">
      <c r="B56" s="2" t="s">
        <v>82</v>
      </c>
      <c r="C56" s="2"/>
      <c r="D56" s="2"/>
      <c r="E56" s="10">
        <v>23880.680000000008</v>
      </c>
      <c r="F56" s="10">
        <v>0</v>
      </c>
      <c r="G56" s="10">
        <v>0</v>
      </c>
      <c r="H56" s="10">
        <f>G56</f>
        <v>0</v>
      </c>
      <c r="I56" s="19" t="str">
        <f t="shared" si="0"/>
        <v/>
      </c>
      <c r="J56" s="31"/>
      <c r="K56" s="10">
        <v>0</v>
      </c>
      <c r="L56" s="10">
        <v>0</v>
      </c>
      <c r="M56" s="10">
        <v>0</v>
      </c>
      <c r="N56" s="19" t="str">
        <f t="shared" si="1"/>
        <v/>
      </c>
      <c r="O56" s="31"/>
      <c r="P56" s="10">
        <v>0</v>
      </c>
      <c r="Q56" s="10"/>
      <c r="R56" s="10">
        <v>0</v>
      </c>
      <c r="S56" s="10">
        <v>0</v>
      </c>
      <c r="T56" s="19" t="str">
        <f t="shared" si="2"/>
        <v/>
      </c>
      <c r="U56" s="31"/>
      <c r="V56" s="34">
        <v>0</v>
      </c>
      <c r="W56" s="34">
        <v>0</v>
      </c>
      <c r="X56" s="34">
        <v>0</v>
      </c>
      <c r="Y56" s="19" t="str">
        <f t="shared" si="3"/>
        <v/>
      </c>
      <c r="Z56" s="31"/>
      <c r="AA56" s="10">
        <f>E56+K56+P56+V56</f>
        <v>23880.680000000008</v>
      </c>
      <c r="AB56" s="10">
        <f t="shared" si="26"/>
        <v>0</v>
      </c>
      <c r="AC56" s="10">
        <f t="shared" si="26"/>
        <v>0</v>
      </c>
      <c r="AD56" s="19" t="str">
        <f t="shared" si="4"/>
        <v/>
      </c>
    </row>
    <row r="57" spans="1:30" ht="15.75" x14ac:dyDescent="0.25">
      <c r="B57" s="2" t="s">
        <v>83</v>
      </c>
      <c r="C57" s="2"/>
      <c r="D57" s="2"/>
      <c r="E57" s="13">
        <v>0</v>
      </c>
      <c r="F57" s="13"/>
      <c r="G57" s="13">
        <v>0</v>
      </c>
      <c r="H57" s="13">
        <v>0</v>
      </c>
      <c r="I57" s="19" t="str">
        <f t="shared" si="0"/>
        <v/>
      </c>
      <c r="J57" s="31"/>
      <c r="K57" s="13">
        <v>0</v>
      </c>
      <c r="L57" s="13">
        <v>0</v>
      </c>
      <c r="M57" s="13">
        <v>0</v>
      </c>
      <c r="N57" s="19" t="str">
        <f t="shared" si="1"/>
        <v/>
      </c>
      <c r="O57" s="31"/>
      <c r="P57" s="13">
        <v>0</v>
      </c>
      <c r="Q57" s="13"/>
      <c r="R57" s="13">
        <v>0</v>
      </c>
      <c r="S57" s="13">
        <v>0</v>
      </c>
      <c r="T57" s="19" t="str">
        <f t="shared" si="2"/>
        <v/>
      </c>
      <c r="U57" s="31"/>
      <c r="V57" s="31"/>
      <c r="W57" s="31"/>
      <c r="X57" s="31"/>
      <c r="Y57" s="19" t="str">
        <f t="shared" si="3"/>
        <v/>
      </c>
      <c r="Z57" s="31"/>
      <c r="AA57" s="13">
        <f>E57+K57+P57+V57</f>
        <v>0</v>
      </c>
      <c r="AB57" s="13">
        <f t="shared" si="26"/>
        <v>0</v>
      </c>
      <c r="AC57" s="13">
        <f t="shared" si="26"/>
        <v>0</v>
      </c>
      <c r="AD57" s="19" t="str">
        <f t="shared" si="4"/>
        <v/>
      </c>
    </row>
    <row r="58" spans="1:30" ht="15.75" x14ac:dyDescent="0.25">
      <c r="A58" s="6" t="s">
        <v>84</v>
      </c>
      <c r="B58" s="2"/>
      <c r="C58" s="2"/>
      <c r="D58" s="2"/>
      <c r="E58" s="35">
        <f>SUM(E56:E57)</f>
        <v>23880.680000000008</v>
      </c>
      <c r="F58" s="35"/>
      <c r="G58" s="35">
        <f>SUM(G56:G57)</f>
        <v>0</v>
      </c>
      <c r="H58" s="35">
        <f>SUM(H56:H57)</f>
        <v>0</v>
      </c>
      <c r="I58" s="36" t="str">
        <f t="shared" si="0"/>
        <v/>
      </c>
      <c r="J58" s="41"/>
      <c r="K58" s="35">
        <f>SUM(K56:K57)</f>
        <v>0</v>
      </c>
      <c r="L58" s="35">
        <f>SUM(L56:L57)</f>
        <v>0</v>
      </c>
      <c r="M58" s="35">
        <f>SUM(M56:M57)</f>
        <v>0</v>
      </c>
      <c r="N58" s="36" t="str">
        <f t="shared" si="1"/>
        <v/>
      </c>
      <c r="O58" s="41"/>
      <c r="P58" s="35">
        <f>SUM(P56:P57)</f>
        <v>0</v>
      </c>
      <c r="Q58" s="35"/>
      <c r="R58" s="35">
        <f>SUM(R56:R57)</f>
        <v>0</v>
      </c>
      <c r="S58" s="35">
        <f>SUM(S56:S57)</f>
        <v>0</v>
      </c>
      <c r="T58" s="36" t="str">
        <f t="shared" si="2"/>
        <v/>
      </c>
      <c r="U58" s="41"/>
      <c r="V58" s="38">
        <f>SUM(V56:V57)</f>
        <v>0</v>
      </c>
      <c r="W58" s="38">
        <f>SUM(W56:W57)</f>
        <v>0</v>
      </c>
      <c r="X58" s="38">
        <f>SUM(X56:X57)</f>
        <v>0</v>
      </c>
      <c r="Y58" s="36" t="str">
        <f t="shared" si="3"/>
        <v/>
      </c>
      <c r="Z58" s="41"/>
      <c r="AA58" s="35">
        <f>SUM(AA56:AA57)</f>
        <v>23880.680000000008</v>
      </c>
      <c r="AB58" s="35">
        <f>SUM(AB56:AB57)</f>
        <v>0</v>
      </c>
      <c r="AC58" s="35">
        <f>SUM(AC56:AC57)</f>
        <v>0</v>
      </c>
      <c r="AD58" s="36" t="str">
        <f t="shared" si="4"/>
        <v/>
      </c>
    </row>
    <row r="59" spans="1:30" ht="15.75" x14ac:dyDescent="0.25">
      <c r="A59" s="2"/>
      <c r="B59" s="2"/>
      <c r="C59" s="2"/>
      <c r="D59" s="2"/>
      <c r="E59" s="13"/>
      <c r="F59" s="13"/>
      <c r="G59" s="13"/>
      <c r="H59" s="13"/>
      <c r="I59" s="19" t="str">
        <f t="shared" si="0"/>
        <v/>
      </c>
      <c r="J59" s="31"/>
      <c r="K59" s="13"/>
      <c r="L59" s="13"/>
      <c r="M59" s="13"/>
      <c r="N59" s="19" t="str">
        <f t="shared" si="1"/>
        <v/>
      </c>
      <c r="O59" s="31"/>
      <c r="P59" s="13"/>
      <c r="Q59" s="13"/>
      <c r="R59" s="13"/>
      <c r="S59" s="13"/>
      <c r="T59" s="19" t="str">
        <f t="shared" si="2"/>
        <v/>
      </c>
      <c r="U59" s="31"/>
      <c r="V59" s="31"/>
      <c r="W59" s="31"/>
      <c r="X59" s="31"/>
      <c r="Y59" s="19" t="str">
        <f t="shared" si="3"/>
        <v/>
      </c>
      <c r="Z59" s="31"/>
      <c r="AA59" s="13"/>
      <c r="AB59" s="13"/>
      <c r="AC59" s="13"/>
      <c r="AD59" s="19" t="str">
        <f t="shared" si="4"/>
        <v/>
      </c>
    </row>
    <row r="60" spans="1:30" ht="16.5" thickBot="1" x14ac:dyDescent="0.3">
      <c r="A60" s="6" t="s">
        <v>85</v>
      </c>
      <c r="B60" s="2"/>
      <c r="C60" s="2"/>
      <c r="D60" s="2"/>
      <c r="E60" s="44">
        <f>E58+E55</f>
        <v>25623.750000000015</v>
      </c>
      <c r="F60" s="44"/>
      <c r="G60" s="44">
        <f>G58+G55</f>
        <v>25623.75</v>
      </c>
      <c r="H60" s="44">
        <f>H58+H55</f>
        <v>279550.12999999989</v>
      </c>
      <c r="I60" s="45">
        <f t="shared" si="0"/>
        <v>9.1660662078747776E-2</v>
      </c>
      <c r="J60" s="41"/>
      <c r="K60" s="44">
        <f>K58+K55</f>
        <v>0</v>
      </c>
      <c r="L60" s="44">
        <f>L58+L55</f>
        <v>0</v>
      </c>
      <c r="M60" s="44">
        <f>M58+M55</f>
        <v>0</v>
      </c>
      <c r="N60" s="45" t="str">
        <f t="shared" si="1"/>
        <v/>
      </c>
      <c r="O60" s="41"/>
      <c r="P60" s="44">
        <f>P58+P55</f>
        <v>0</v>
      </c>
      <c r="Q60" s="44"/>
      <c r="R60" s="44">
        <f>R58+R55</f>
        <v>0</v>
      </c>
      <c r="S60" s="44">
        <f>S58+S55</f>
        <v>-264000</v>
      </c>
      <c r="T60" s="45">
        <f t="shared" si="2"/>
        <v>0</v>
      </c>
      <c r="U60" s="41"/>
      <c r="V60" s="46">
        <f>V58+V55</f>
        <v>0</v>
      </c>
      <c r="W60" s="46">
        <f>W58+W55</f>
        <v>0</v>
      </c>
      <c r="X60" s="46">
        <f>X58+X55</f>
        <v>0</v>
      </c>
      <c r="Y60" s="45" t="str">
        <f t="shared" si="3"/>
        <v/>
      </c>
      <c r="Z60" s="41"/>
      <c r="AA60" s="44">
        <f>AA58+AA55</f>
        <v>25623.750000000015</v>
      </c>
      <c r="AB60" s="44">
        <f>AB58+AB55</f>
        <v>25623.75</v>
      </c>
      <c r="AC60" s="44">
        <f>AC58+AC55</f>
        <v>15550.129999999888</v>
      </c>
      <c r="AD60" s="45">
        <f t="shared" si="4"/>
        <v>1.6478158060415047</v>
      </c>
    </row>
    <row r="61" spans="1:30" ht="16.5" thickTop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x14ac:dyDescent="0.25">
      <c r="G62" s="15"/>
    </row>
    <row r="63" spans="1:30" x14ac:dyDescent="0.25">
      <c r="B63" t="s">
        <v>86</v>
      </c>
      <c r="L63" s="47"/>
      <c r="AB63" s="47"/>
    </row>
    <row r="64" spans="1:30" x14ac:dyDescent="0.25">
      <c r="E64" s="48"/>
      <c r="AB64" s="47"/>
    </row>
    <row r="65" spans="28:28" x14ac:dyDescent="0.25">
      <c r="AB65" s="47"/>
    </row>
    <row r="67" spans="28:28" x14ac:dyDescent="0.25">
      <c r="AB67" s="47"/>
    </row>
  </sheetData>
  <mergeCells count="9">
    <mergeCell ref="P9:T9"/>
    <mergeCell ref="V9:Y9"/>
    <mergeCell ref="AA9:AD9"/>
    <mergeCell ref="E1:N1"/>
    <mergeCell ref="E2:N2"/>
    <mergeCell ref="E3:N3"/>
    <mergeCell ref="E4:N4"/>
    <mergeCell ref="E9:I9"/>
    <mergeCell ref="K9:N9"/>
  </mergeCells>
  <pageMargins left="0.25" right="0.25" top="0.75" bottom="0.75" header="0.3" footer="0.3"/>
  <pageSetup scale="43" fitToWidth="2" orientation="landscape" horizontalDpi="4294967294" verticalDpi="4294967294" r:id="rId1"/>
  <headerFooter>
    <oddFooter>&amp;R&amp;"-,Bold"&amp;P of &amp;N</oddFooter>
  </headerFooter>
  <colBreaks count="1" manualBreakCount="1">
    <brk id="21" max="6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Balance Sheet</vt:lpstr>
      <vt:lpstr>Stmt of Rev, Exp, and Fund Bal</vt:lpstr>
      <vt:lpstr>'Stmt of Rev, Exp, and Fund Bal'!Print_Area</vt:lpstr>
      <vt:lpstr>'Stmt of Rev, Exp, and Fund Bal'!Print_Titles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2023-01-06T18:54:16Z</dcterms:created>
  <dcterms:modified xsi:type="dcterms:W3CDTF">2023-01-08T19:50:46Z</dcterms:modified>
</cp:coreProperties>
</file>